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Всего-дор" sheetId="4" r:id="rId1"/>
    <sheet name="Лист1" sheetId="5" r:id="rId2"/>
  </sheet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'Всего-дор'!$A$1:$AA$365</definedName>
  </definedNames>
  <calcPr calcId="145621"/>
</workbook>
</file>

<file path=xl/calcChain.xml><?xml version="1.0" encoding="utf-8"?>
<calcChain xmlns="http://schemas.openxmlformats.org/spreadsheetml/2006/main">
  <c r="V65" i="4" l="1"/>
  <c r="Z85" i="4" l="1"/>
  <c r="W84" i="4"/>
  <c r="U84" i="4"/>
  <c r="V84" i="4"/>
  <c r="T84" i="4"/>
  <c r="T85" i="4"/>
  <c r="U85" i="4"/>
  <c r="V85" i="4"/>
  <c r="Z86" i="4"/>
  <c r="Z258" i="4"/>
  <c r="W258" i="4"/>
  <c r="Z262" i="4"/>
  <c r="Z261" i="4"/>
  <c r="Z215" i="4"/>
  <c r="W215" i="4"/>
  <c r="Z219" i="4"/>
  <c r="Z218" i="4"/>
  <c r="Z188" i="4"/>
  <c r="W188" i="4"/>
  <c r="Z192" i="4"/>
  <c r="Z191" i="4"/>
  <c r="Y66" i="4" l="1"/>
  <c r="X66" i="4"/>
  <c r="W68" i="4"/>
  <c r="W67" i="4"/>
  <c r="X67" i="4"/>
  <c r="Y67" i="4"/>
  <c r="V324" i="4" l="1"/>
  <c r="V68" i="4" l="1"/>
  <c r="V66" i="4"/>
  <c r="V67" i="4"/>
  <c r="Z263" i="4" l="1"/>
  <c r="Z193" i="4"/>
  <c r="V320" i="4"/>
  <c r="Z221" i="4" l="1"/>
  <c r="Y296" i="4"/>
  <c r="X296" i="4"/>
  <c r="W296" i="4"/>
  <c r="Z220" i="4" l="1"/>
  <c r="V215" i="4"/>
  <c r="W66" i="4"/>
  <c r="W281" i="4"/>
  <c r="Z292" i="4"/>
  <c r="Z291" i="4"/>
  <c r="Z290" i="4"/>
  <c r="W289" i="4"/>
  <c r="Z288" i="4"/>
  <c r="Z287" i="4"/>
  <c r="Z286" i="4"/>
  <c r="W285" i="4"/>
  <c r="Z284" i="4"/>
  <c r="Z283" i="4"/>
  <c r="Z282" i="4"/>
  <c r="Z280" i="4"/>
  <c r="Z279" i="4"/>
  <c r="Z278" i="4"/>
  <c r="W277" i="4"/>
  <c r="Z268" i="4"/>
  <c r="Y265" i="4"/>
  <c r="Y65" i="4" s="1"/>
  <c r="Z289" i="4" l="1"/>
  <c r="Z281" i="4"/>
  <c r="Z285" i="4"/>
  <c r="Z277" i="4"/>
  <c r="Z344" i="4"/>
  <c r="Z343" i="4"/>
  <c r="Z340" i="4"/>
  <c r="Z339" i="4"/>
  <c r="Z347" i="4"/>
  <c r="Z346" i="4"/>
  <c r="Z276" i="4" l="1"/>
  <c r="Z272" i="4"/>
  <c r="W269" i="4"/>
  <c r="W265" i="4"/>
  <c r="Z275" i="4"/>
  <c r="Z274" i="4"/>
  <c r="W273" i="4"/>
  <c r="Z271" i="4"/>
  <c r="Z270" i="4"/>
  <c r="Z267" i="4"/>
  <c r="Z266" i="4"/>
  <c r="Z269" i="4" l="1"/>
  <c r="Z265" i="4"/>
  <c r="Z273" i="4"/>
  <c r="V38" i="4" l="1"/>
  <c r="W24" i="4" l="1"/>
  <c r="X24" i="4"/>
  <c r="Y24" i="4"/>
  <c r="Y28" i="4" l="1"/>
  <c r="Z39" i="4"/>
  <c r="Z38" i="4"/>
  <c r="Y324" i="4"/>
  <c r="X324" i="4"/>
  <c r="W324" i="4"/>
  <c r="Z328" i="4"/>
  <c r="U25" i="4" l="1"/>
  <c r="Z260" i="4" l="1"/>
  <c r="Z259" i="4"/>
  <c r="V258" i="4"/>
  <c r="Z257" i="4"/>
  <c r="Z256" i="4"/>
  <c r="Z255" i="4"/>
  <c r="V254" i="4"/>
  <c r="Z253" i="4"/>
  <c r="Z252" i="4"/>
  <c r="Z251" i="4"/>
  <c r="V250" i="4"/>
  <c r="Z250" i="4" l="1"/>
  <c r="Z254" i="4"/>
  <c r="V264" i="4" l="1"/>
  <c r="W264" i="4"/>
  <c r="U67" i="4"/>
  <c r="Z264" i="4" l="1"/>
  <c r="Z233" i="4"/>
  <c r="Z229" i="4"/>
  <c r="Z225" i="4"/>
  <c r="Z249" i="4"/>
  <c r="Z245" i="4"/>
  <c r="Z241" i="4"/>
  <c r="X242" i="4"/>
  <c r="W237" i="4" l="1"/>
  <c r="Z237" i="4" s="1"/>
  <c r="Z248" i="4"/>
  <c r="Z247" i="4"/>
  <c r="X246" i="4"/>
  <c r="X238" i="4"/>
  <c r="W234" i="4"/>
  <c r="W230" i="4"/>
  <c r="W226" i="4"/>
  <c r="W222" i="4"/>
  <c r="Z244" i="4"/>
  <c r="Z243" i="4"/>
  <c r="Z240" i="4"/>
  <c r="Z239" i="4"/>
  <c r="Z236" i="4"/>
  <c r="Z235" i="4"/>
  <c r="Z232" i="4"/>
  <c r="Z231" i="4"/>
  <c r="Z228" i="4"/>
  <c r="Z227" i="4"/>
  <c r="Z224" i="4"/>
  <c r="Z223" i="4"/>
  <c r="Z217" i="4"/>
  <c r="Z216" i="4"/>
  <c r="Z230" i="4" l="1"/>
  <c r="Z246" i="4"/>
  <c r="Z226" i="4"/>
  <c r="Z238" i="4"/>
  <c r="Z234" i="4"/>
  <c r="Z222" i="4"/>
  <c r="Z242" i="4"/>
  <c r="Z43" i="4" l="1"/>
  <c r="V40" i="4"/>
  <c r="V24" i="4" s="1"/>
  <c r="V46" i="4"/>
  <c r="Z214" i="4" l="1"/>
  <c r="Z213" i="4"/>
  <c r="Z212" i="4"/>
  <c r="V211" i="4"/>
  <c r="V75" i="4"/>
  <c r="Z211" i="4" l="1"/>
  <c r="Z210" i="4"/>
  <c r="Z209" i="4"/>
  <c r="Z208" i="4"/>
  <c r="V207" i="4"/>
  <c r="Z206" i="4"/>
  <c r="Z205" i="4"/>
  <c r="Z204" i="4"/>
  <c r="V203" i="4"/>
  <c r="V199" i="4"/>
  <c r="Z201" i="4"/>
  <c r="Z197" i="4"/>
  <c r="Z196" i="4"/>
  <c r="V195" i="4"/>
  <c r="Z190" i="4"/>
  <c r="Z189" i="4"/>
  <c r="V188" i="4"/>
  <c r="Z186" i="4"/>
  <c r="Z185" i="4"/>
  <c r="V184" i="4"/>
  <c r="Z182" i="4"/>
  <c r="Z181" i="4"/>
  <c r="V180" i="4"/>
  <c r="Z178" i="4"/>
  <c r="V176" i="4"/>
  <c r="Z203" i="4" l="1"/>
  <c r="Z200" i="4"/>
  <c r="Z199" i="4" s="1"/>
  <c r="Z207" i="4"/>
  <c r="Z184" i="4"/>
  <c r="Z195" i="4"/>
  <c r="Z180" i="4"/>
  <c r="T68" i="4"/>
  <c r="W194" i="4" l="1"/>
  <c r="V194" i="4"/>
  <c r="Z194" i="4" s="1"/>
  <c r="Z73" i="4"/>
  <c r="V28" i="4"/>
  <c r="W28" i="4"/>
  <c r="X28" i="4"/>
  <c r="U28" i="4"/>
  <c r="Z47" i="4"/>
  <c r="Z46" i="4"/>
  <c r="U45" i="4"/>
  <c r="Z45" i="4" s="1"/>
  <c r="U41" i="4"/>
  <c r="U32" i="4"/>
  <c r="U173" i="4"/>
  <c r="U166" i="4"/>
  <c r="U165" i="4"/>
  <c r="U335" i="4"/>
  <c r="Z41" i="4" l="1"/>
  <c r="U326" i="4"/>
  <c r="U322" i="4"/>
  <c r="U308" i="4"/>
  <c r="U312" i="4"/>
  <c r="U320" i="4"/>
  <c r="U302" i="4"/>
  <c r="U296" i="4"/>
  <c r="U75" i="4"/>
  <c r="U69" i="4"/>
  <c r="Z321" i="4" l="1"/>
  <c r="Z336" i="4" l="1"/>
  <c r="W82" i="4" l="1"/>
  <c r="U81" i="4" l="1"/>
  <c r="Z202" i="4" l="1"/>
  <c r="Z198" i="4"/>
  <c r="Z187" i="4"/>
  <c r="Z183" i="4"/>
  <c r="Z179" i="4"/>
  <c r="Z177" i="4"/>
  <c r="Z176" i="4" s="1"/>
  <c r="Z310" i="4" l="1"/>
  <c r="X80" i="4"/>
  <c r="X65" i="4" s="1"/>
  <c r="Z79" i="4"/>
  <c r="Z35" i="4" l="1"/>
  <c r="U19" i="4"/>
  <c r="U324" i="4" l="1"/>
  <c r="Z324" i="4" l="1"/>
  <c r="U174" i="4"/>
  <c r="U170" i="4"/>
  <c r="U162" i="4"/>
  <c r="U158" i="4"/>
  <c r="U154" i="4"/>
  <c r="U150" i="4"/>
  <c r="U333" i="4"/>
  <c r="U68" i="4" l="1"/>
  <c r="U169" i="4" l="1"/>
  <c r="U161" i="4"/>
  <c r="U157" i="4"/>
  <c r="U153" i="4" l="1"/>
  <c r="U149" i="4"/>
  <c r="U148" i="4" s="1"/>
  <c r="W80" i="4" l="1"/>
  <c r="W65" i="4" s="1"/>
  <c r="U26" i="4" l="1"/>
  <c r="U18" i="4" s="1"/>
  <c r="U172" i="4" l="1"/>
  <c r="Z175" i="4"/>
  <c r="Z174" i="4"/>
  <c r="Z173" i="4"/>
  <c r="Z171" i="4"/>
  <c r="Z170" i="4"/>
  <c r="Z169" i="4"/>
  <c r="U168" i="4"/>
  <c r="Z167" i="4"/>
  <c r="Z166" i="4"/>
  <c r="Z165" i="4"/>
  <c r="U164" i="4"/>
  <c r="Z163" i="4"/>
  <c r="Z162" i="4"/>
  <c r="Z161" i="4"/>
  <c r="U160" i="4"/>
  <c r="Z159" i="4"/>
  <c r="Z158" i="4"/>
  <c r="Z157" i="4"/>
  <c r="U156" i="4"/>
  <c r="Z155" i="4"/>
  <c r="Z154" i="4"/>
  <c r="Z153" i="4"/>
  <c r="U152" i="4"/>
  <c r="Z151" i="4"/>
  <c r="Z335" i="4"/>
  <c r="V337" i="4" l="1"/>
  <c r="U337" i="4"/>
  <c r="Z156" i="4"/>
  <c r="Z160" i="4"/>
  <c r="Z164" i="4"/>
  <c r="Z168" i="4"/>
  <c r="Z172" i="4"/>
  <c r="Z152" i="4"/>
  <c r="Z44" i="4"/>
  <c r="U42" i="4"/>
  <c r="Z42" i="4" l="1"/>
  <c r="Z40" i="4" s="1"/>
  <c r="U40" i="4"/>
  <c r="Z337" i="4"/>
  <c r="U31" i="4" l="1"/>
  <c r="U24" i="4" s="1"/>
  <c r="T326" i="4" l="1"/>
  <c r="Z326" i="4" s="1"/>
  <c r="T322" i="4"/>
  <c r="T296" i="4"/>
  <c r="T82" i="4" l="1"/>
  <c r="T144" i="4" l="1"/>
  <c r="T139" i="4"/>
  <c r="T122" i="4"/>
  <c r="T101" i="4"/>
  <c r="T97" i="4"/>
  <c r="T81" i="4"/>
  <c r="T75" i="4"/>
  <c r="T69" i="4"/>
  <c r="T302" i="4"/>
  <c r="T320" i="4"/>
  <c r="T330" i="4"/>
  <c r="T32" i="4"/>
  <c r="T308" i="4" l="1"/>
  <c r="Z64" i="4"/>
  <c r="Z63" i="4"/>
  <c r="Z62" i="4"/>
  <c r="Z61" i="4"/>
  <c r="Z60" i="4"/>
  <c r="Z59" i="4"/>
  <c r="T55" i="4"/>
  <c r="T54" i="4"/>
  <c r="T53" i="4" l="1"/>
  <c r="T67" i="4" l="1"/>
  <c r="Z119" i="4" l="1"/>
  <c r="Z147" i="4" l="1"/>
  <c r="Z146" i="4"/>
  <c r="Z141" i="4"/>
  <c r="Z142" i="4"/>
  <c r="Z129" i="4"/>
  <c r="T114" i="4" l="1"/>
  <c r="T113" i="4"/>
  <c r="T110" i="4"/>
  <c r="T109" i="4"/>
  <c r="T106" i="4"/>
  <c r="T105" i="4"/>
  <c r="T98" i="4"/>
  <c r="T94" i="4"/>
  <c r="T93" i="4"/>
  <c r="T90" i="4"/>
  <c r="T89" i="4"/>
  <c r="Z128" i="4" l="1"/>
  <c r="Z127" i="4"/>
  <c r="Z126" i="4"/>
  <c r="T125" i="4"/>
  <c r="Z125" i="4" s="1"/>
  <c r="Z124" i="4"/>
  <c r="Z123" i="4"/>
  <c r="Z122" i="4"/>
  <c r="T121" i="4"/>
  <c r="Z121" i="4" s="1"/>
  <c r="Z120" i="4"/>
  <c r="Z118" i="4"/>
  <c r="Z117" i="4"/>
  <c r="T116" i="4"/>
  <c r="Z116" i="4" s="1"/>
  <c r="Z137" i="4"/>
  <c r="Z136" i="4"/>
  <c r="Z135" i="4"/>
  <c r="T134" i="4"/>
  <c r="Z134" i="4" s="1"/>
  <c r="Z133" i="4"/>
  <c r="Z132" i="4"/>
  <c r="Z131" i="4"/>
  <c r="T130" i="4"/>
  <c r="Z130" i="4" s="1"/>
  <c r="Z140" i="4"/>
  <c r="Z139" i="4"/>
  <c r="T138" i="4"/>
  <c r="Z138" i="4" s="1"/>
  <c r="T143" i="4"/>
  <c r="Z143" i="4" s="1"/>
  <c r="Z144" i="4"/>
  <c r="Z145" i="4"/>
  <c r="Z330" i="4" l="1"/>
  <c r="Z331" i="4"/>
  <c r="T329" i="4"/>
  <c r="Z329" i="4" s="1"/>
  <c r="T25" i="4" l="1"/>
  <c r="T51" i="4"/>
  <c r="T50" i="4"/>
  <c r="V348" i="4" l="1"/>
  <c r="Z333" i="4"/>
  <c r="Z55" i="4" l="1"/>
  <c r="Z78" i="4"/>
  <c r="Z53" i="4" l="1"/>
  <c r="Z58" i="4"/>
  <c r="Z57" i="4"/>
  <c r="Z150" i="4" l="1"/>
  <c r="Z149" i="4"/>
  <c r="Z148" i="4" l="1"/>
  <c r="Z56" i="4" l="1"/>
  <c r="Z54" i="4"/>
  <c r="T29" i="4" l="1"/>
  <c r="Z115" i="4" l="1"/>
  <c r="Z114" i="4"/>
  <c r="Z113" i="4"/>
  <c r="T112" i="4"/>
  <c r="Z112" i="4" s="1"/>
  <c r="Z99" i="4"/>
  <c r="Z98" i="4"/>
  <c r="Z97" i="4"/>
  <c r="T96" i="4"/>
  <c r="Z96" i="4" s="1"/>
  <c r="Z111" i="4"/>
  <c r="Z110" i="4"/>
  <c r="Z109" i="4"/>
  <c r="T108" i="4"/>
  <c r="Z108" i="4" s="1"/>
  <c r="Z107" i="4"/>
  <c r="Z106" i="4"/>
  <c r="Z105" i="4"/>
  <c r="T104" i="4"/>
  <c r="Z104" i="4" s="1"/>
  <c r="Z103" i="4" l="1"/>
  <c r="Z102" i="4"/>
  <c r="Z101" i="4"/>
  <c r="T100" i="4"/>
  <c r="Z100" i="4" s="1"/>
  <c r="Z51" i="4"/>
  <c r="Z50" i="4"/>
  <c r="Z49" i="4"/>
  <c r="T48" i="4"/>
  <c r="Z48" i="4" l="1"/>
  <c r="Z95" i="4" l="1"/>
  <c r="Z94" i="4"/>
  <c r="Z93" i="4"/>
  <c r="T92" i="4"/>
  <c r="Z92" i="4" s="1"/>
  <c r="Z52" i="4" l="1"/>
  <c r="T34" i="4" l="1"/>
  <c r="T33" i="4"/>
  <c r="Z32" i="4" l="1"/>
  <c r="V19" i="4" l="1"/>
  <c r="X19" i="4"/>
  <c r="T88" i="4" l="1"/>
  <c r="Z87" i="4"/>
  <c r="Z84" i="4" l="1"/>
  <c r="Z91" i="4" l="1"/>
  <c r="Z90" i="4"/>
  <c r="Z89" i="4"/>
  <c r="Z88" i="4" l="1"/>
  <c r="Z75" i="4" l="1"/>
  <c r="Z77" i="4" l="1"/>
  <c r="T31" i="4" l="1"/>
  <c r="T24" i="4" s="1"/>
  <c r="V80" i="4" l="1"/>
  <c r="Z28" i="4" l="1"/>
  <c r="Z25" i="4"/>
  <c r="T26" i="4" l="1"/>
  <c r="T18" i="4" s="1"/>
  <c r="U80" i="4" l="1"/>
  <c r="U65" i="4" s="1"/>
  <c r="Z33" i="4" l="1"/>
  <c r="Z34" i="4"/>
  <c r="Z31" i="4" l="1"/>
  <c r="Z327" i="4" l="1"/>
  <c r="Z350" i="4" l="1"/>
  <c r="X68" i="4" l="1"/>
  <c r="Y68" i="4"/>
  <c r="Z68" i="4" l="1"/>
  <c r="U357" i="4" l="1"/>
  <c r="T357" i="4"/>
  <c r="Z357" i="4" l="1"/>
  <c r="Z352" i="4"/>
  <c r="Z76" i="4" l="1"/>
  <c r="T27" i="4" l="1"/>
  <c r="Z81" i="4"/>
  <c r="Z82" i="4"/>
  <c r="T80" i="4"/>
  <c r="T65" i="4" s="1"/>
  <c r="Z65" i="4" s="1"/>
  <c r="Z26" i="4"/>
  <c r="Z80" i="4" l="1"/>
  <c r="Z27" i="4"/>
  <c r="Z29" i="4"/>
  <c r="Z24" i="4" s="1"/>
  <c r="Z17" i="4" l="1"/>
  <c r="Z72" i="4" l="1"/>
  <c r="Y295" i="4"/>
  <c r="X295" i="4"/>
  <c r="W295" i="4"/>
  <c r="V295" i="4"/>
  <c r="U295" i="4"/>
  <c r="T295" i="4"/>
  <c r="Z83" i="4" l="1"/>
  <c r="Z30" i="4" l="1"/>
  <c r="Z319" i="4"/>
  <c r="Z315" i="4"/>
  <c r="Z302" i="4"/>
  <c r="T356" i="4" l="1"/>
  <c r="U356" i="4"/>
  <c r="T307" i="4"/>
  <c r="U307" i="4"/>
  <c r="V307" i="4"/>
  <c r="W307" i="4"/>
  <c r="X307" i="4"/>
  <c r="Z69" i="4" l="1"/>
  <c r="W19" i="4"/>
  <c r="Z296" i="4" l="1"/>
  <c r="W348" i="4" l="1"/>
  <c r="X348" i="4"/>
  <c r="Y348" i="4"/>
  <c r="T294" i="4" l="1"/>
  <c r="T20" i="4" s="1"/>
  <c r="V294" i="4"/>
  <c r="W294" i="4"/>
  <c r="W20" i="4" s="1"/>
  <c r="X294" i="4"/>
  <c r="X20" i="4" s="1"/>
  <c r="Y294" i="4"/>
  <c r="Y20" i="4" s="1"/>
  <c r="Y307" i="4" l="1"/>
  <c r="T348" i="4" l="1"/>
  <c r="U348" i="4" l="1"/>
  <c r="Z70" i="4" l="1"/>
  <c r="Z309" i="4" l="1"/>
  <c r="Y22" i="4" l="1"/>
  <c r="Y19" i="4"/>
  <c r="U306" i="4" l="1"/>
  <c r="U293" i="4" s="1"/>
  <c r="V306" i="4"/>
  <c r="V293" i="4" s="1"/>
  <c r="W306" i="4"/>
  <c r="W293" i="4" s="1"/>
  <c r="X306" i="4"/>
  <c r="X293" i="4" s="1"/>
  <c r="Y306" i="4"/>
  <c r="Y293" i="4" s="1"/>
  <c r="T306" i="4"/>
  <c r="T293" i="4" l="1"/>
  <c r="Z293" i="4" s="1"/>
  <c r="W23" i="4"/>
  <c r="W15" i="4" s="1"/>
  <c r="V23" i="4"/>
  <c r="V15" i="4" s="1"/>
  <c r="X23" i="4"/>
  <c r="X15" i="4" s="1"/>
  <c r="Y23" i="4"/>
  <c r="Y15" i="4" s="1"/>
  <c r="U294" i="4"/>
  <c r="U20" i="4" s="1"/>
  <c r="V20" i="4"/>
  <c r="Z20" i="4"/>
  <c r="Z294" i="4"/>
  <c r="Z359" i="4"/>
  <c r="Z298" i="4"/>
  <c r="Z299" i="4"/>
  <c r="Z295" i="4" s="1"/>
  <c r="Z300" i="4"/>
  <c r="Z304" i="4"/>
  <c r="Z305" i="4"/>
  <c r="Z311" i="4"/>
  <c r="Z313" i="4"/>
  <c r="Z314" i="4"/>
  <c r="Z317" i="4"/>
  <c r="Z318" i="4"/>
  <c r="Z323" i="4"/>
  <c r="Z354" i="4"/>
  <c r="Z356" i="4"/>
  <c r="Z361" i="4"/>
  <c r="Z363" i="4"/>
  <c r="Z348" i="4" l="1"/>
  <c r="Z307" i="4"/>
  <c r="Z71" i="4" l="1"/>
  <c r="T23" i="4" l="1"/>
  <c r="Z322" i="4" l="1"/>
  <c r="U23" i="4" l="1"/>
  <c r="Z320" i="4"/>
  <c r="Z312" i="4"/>
  <c r="Z316" i="4"/>
  <c r="Z308" i="4"/>
  <c r="T22" i="4"/>
  <c r="U22" i="4"/>
  <c r="V22" i="4"/>
  <c r="W22" i="4"/>
  <c r="X22" i="4"/>
  <c r="Z23" i="4" l="1"/>
  <c r="Z15" i="4" s="1"/>
  <c r="U15" i="4"/>
  <c r="Z306" i="4"/>
  <c r="Z22" i="4"/>
  <c r="T21" i="4" l="1"/>
  <c r="U21" i="4"/>
  <c r="V21" i="4"/>
  <c r="Z21" i="4" l="1"/>
  <c r="Z66" i="4"/>
  <c r="T15" i="4" l="1"/>
</calcChain>
</file>

<file path=xl/sharedStrings.xml><?xml version="1.0" encoding="utf-8"?>
<sst xmlns="http://schemas.openxmlformats.org/spreadsheetml/2006/main" count="3898" uniqueCount="247">
  <si>
    <t>раздел</t>
  </si>
  <si>
    <t>%</t>
  </si>
  <si>
    <t>км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</si>
  <si>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</si>
  <si>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</si>
  <si>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</si>
  <si>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</si>
  <si>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</si>
  <si>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</si>
  <si>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</si>
  <si>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</si>
  <si>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</si>
  <si>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</si>
  <si>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</si>
  <si>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</si>
  <si>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</si>
  <si>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</si>
  <si>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</si>
  <si>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</si>
  <si>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</si>
  <si>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</si>
  <si>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</si>
  <si>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</si>
  <si>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</si>
  <si>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</si>
  <si>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</si>
  <si>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</si>
  <si>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</si>
  <si>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</si>
  <si>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</si>
  <si>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</si>
  <si>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</si>
  <si>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</si>
  <si>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</si>
  <si>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</si>
  <si>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</si>
  <si>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</si>
  <si>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</si>
  <si>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</si>
  <si>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</si>
  <si>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</si>
  <si>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</si>
  <si>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</si>
  <si>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</si>
  <si>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</si>
  <si>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</si>
  <si>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</si>
  <si>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</si>
  <si>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</si>
  <si>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</si>
  <si>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</si>
  <si>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</si>
  <si>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</si>
  <si>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</si>
  <si>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</si>
  <si>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</si>
  <si>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</si>
  <si>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</si>
  <si>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</si>
  <si>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</si>
  <si>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</si>
  <si>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</si>
  <si>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</si>
  <si>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</si>
  <si>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</si>
  <si>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</si>
  <si>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</si>
  <si>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</si>
  <si>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</si>
  <si>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</si>
  <si>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</si>
  <si>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</si>
  <si>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</si>
  <si>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</si>
  <si>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</si>
  <si>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</si>
  <si>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</si>
  <si>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</si>
  <si>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</si>
  <si>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</si>
  <si>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</si>
  <si>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</si>
  <si>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</si>
  <si>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</si>
  <si>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</si>
  <si>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</si>
  <si>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</si>
  <si>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</si>
  <si>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</si>
  <si>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</si>
  <si>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</si>
  <si>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</si>
  <si>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</si>
  <si>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</si>
  <si>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</si>
  <si>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</si>
  <si>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</si>
  <si>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</si>
  <si>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</si>
  <si>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</si>
  <si>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</si>
  <si>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</si>
  <si>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</si>
  <si>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</si>
  <si>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</si>
  <si>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</si>
  <si>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</si>
  <si>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</si>
  <si>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</si>
  <si>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</si>
  <si>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</si>
  <si>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</si>
  <si>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</si>
  <si>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</si>
  <si>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</si>
  <si>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</si>
  <si>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</si>
  <si>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</si>
  <si>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</si>
  <si>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</si>
  <si>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</si>
  <si>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</si>
  <si>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</si>
  <si>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</si>
  <si>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</si>
  <si>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</si>
  <si>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</si>
  <si>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</si>
  <si>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</si>
  <si>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</si>
  <si>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</si>
  <si>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</si>
  <si>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</si>
  <si>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</si>
  <si>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</si>
  <si>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</si>
  <si>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</si>
  <si>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</si>
  <si>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</si>
  <si>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</si>
  <si>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</si>
  <si>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</si>
  <si>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</si>
  <si>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</si>
  <si>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</si>
  <si>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t>F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</si>
  <si>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</si>
  <si>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t xml:space="preserve">Мероприятие 2.19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</si>
  <si>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t xml:space="preserve">Мероприятие 2.20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</si>
  <si>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t xml:space="preserve">Мероприятие 2.21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</si>
  <si>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t xml:space="preserve">Мероприятие 2.22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</si>
  <si>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t xml:space="preserve">Мероприятие 2.23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</si>
  <si>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t xml:space="preserve">Мероприятие 2.24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</si>
  <si>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>Мероприятие 2.25</t>
    </r>
    <r>
      <rPr>
        <sz val="11"/>
        <rFont val="Times New Roman"/>
        <family val="1"/>
        <charset val="204"/>
      </rPr>
      <t xml:space="preserve"> 
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</si>
  <si>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</si>
  <si>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</si>
  <si>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</si>
  <si>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t>м3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</si>
  <si>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</si>
  <si>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</si>
  <si>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</si>
  <si>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</si>
  <si>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</si>
  <si>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</si>
  <si>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</si>
  <si>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11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</si>
  <si>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</si>
  <si>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2.26</t>
    </r>
    <r>
      <rPr>
        <sz val="11"/>
        <rFont val="Times New Roman"/>
        <family val="1"/>
        <charset val="204"/>
      </rPr>
      <t xml:space="preserve"> 
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</si>
  <si>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>Мероприятие 2.27</t>
    </r>
    <r>
      <rPr>
        <sz val="11"/>
        <rFont val="Times New Roman"/>
        <family val="1"/>
        <charset val="204"/>
      </rPr>
      <t xml:space="preserve"> 
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</si>
  <si>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>Мероприятие 2.28</t>
    </r>
    <r>
      <rPr>
        <sz val="11"/>
        <rFont val="Times New Roman"/>
        <family val="1"/>
        <charset val="204"/>
      </rPr>
      <t xml:space="preserve"> 
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</si>
  <si>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>Мероприятие 2.29</t>
    </r>
    <r>
      <rPr>
        <sz val="11"/>
        <rFont val="Times New Roman"/>
        <family val="1"/>
        <charset val="204"/>
      </rPr>
      <t xml:space="preserve"> 
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</si>
  <si>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>Мероприятие 2.30</t>
    </r>
    <r>
      <rPr>
        <sz val="11"/>
        <rFont val="Times New Roman"/>
        <family val="1"/>
        <charset val="204"/>
      </rPr>
      <t xml:space="preserve"> 
«Ремонт тротуаров на пер. Свободном (ул. Советская - до ул. наб. С. Разина)»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</si>
  <si>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модернизированной линии»</t>
    </r>
  </si>
  <si>
    <r>
      <rPr>
        <b/>
        <sz val="11"/>
        <rFont val="Times New Roman"/>
        <family val="1"/>
        <charset val="204"/>
      </rPr>
      <t xml:space="preserve">Мероприятие 2.31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</si>
  <si>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</si>
  <si>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</si>
  <si>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</si>
  <si>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</si>
  <si>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</si>
  <si>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</si>
  <si>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</si>
  <si>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</si>
  <si>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</si>
  <si>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</si>
  <si>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</si>
  <si>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t>Бортн, Респуб</t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</si>
  <si>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</si>
  <si>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</si>
  <si>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</si>
  <si>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</si>
  <si>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t xml:space="preserve">Показатель 1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</si>
  <si>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2.34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</si>
  <si>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t>Куклиновка - 280,5</t>
  </si>
  <si>
    <t>Железнодорожников - 813,4+416,1</t>
  </si>
  <si>
    <t>Голландская - 456,5</t>
  </si>
  <si>
    <t>Судаков</t>
  </si>
  <si>
    <t>Гапошкин</t>
  </si>
  <si>
    <t>Не изменяла</t>
  </si>
  <si>
    <t>по МК</t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</si>
  <si>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</si>
  <si>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t>новое</t>
  </si>
  <si>
    <r>
      <rPr>
        <b/>
        <sz val="11"/>
        <rFont val="Times New Roman"/>
        <family val="1"/>
        <charset val="204"/>
      </rPr>
      <t xml:space="preserve">Мероприятие 2.40
</t>
    </r>
    <r>
      <rPr>
        <sz val="11"/>
        <rFont val="Times New Roman"/>
        <family val="1"/>
        <charset val="204"/>
      </rPr>
      <t>«Ремонт тротуаров на Петербургском шоссе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</si>
  <si>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2.41
</t>
    </r>
    <r>
      <rPr>
        <sz val="11"/>
        <rFont val="Times New Roman"/>
        <family val="1"/>
        <charset val="204"/>
      </rPr>
      <t>«Ремонт тротуаров на ул. Хрустальная - ул. Благоева»</t>
    </r>
  </si>
  <si>
    <r>
      <rPr>
        <b/>
        <sz val="11"/>
        <rFont val="Times New Roman"/>
        <family val="1"/>
        <charset val="204"/>
      </rPr>
      <t xml:space="preserve">Мероприятие 2.42
</t>
    </r>
    <r>
      <rPr>
        <sz val="11"/>
        <rFont val="Times New Roman"/>
        <family val="1"/>
        <charset val="204"/>
      </rPr>
      <t>«Ремонт тротуаров на Октябрьском проспекте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</si>
  <si>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2.43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</si>
  <si>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</si>
  <si>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</si>
  <si>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2.45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</si>
  <si>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</si>
  <si>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</si>
  <si>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2.35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</si>
  <si>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rPr>
        <b/>
        <sz val="11"/>
        <rFont val="Times New Roman"/>
        <family val="1"/>
        <charset val="204"/>
      </rPr>
      <t xml:space="preserve">Мероприятие 2.36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</si>
  <si>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2.37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</si>
  <si>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2.38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</si>
  <si>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</si>
  <si>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4.01 
</t>
    </r>
    <r>
      <rPr>
        <sz val="11"/>
        <rFont val="Times New Roman"/>
        <family val="1"/>
        <charset val="204"/>
      </rPr>
      <t>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</si>
  <si>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4.02 
</t>
    </r>
    <r>
      <rPr>
        <sz val="11"/>
        <rFont val="Times New Roman"/>
        <family val="1"/>
        <charset val="204"/>
      </rPr>
      <t>«Защита законных интересов муниципального образования город Тверь, правовое сопровождение деятельности департамента»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</si>
  <si>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</si>
  <si>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</si>
  <si>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</si>
  <si>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</si>
  <si>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</si>
  <si>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</si>
  <si>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 xml:space="preserve">Мероприятие 2.39
</t>
    </r>
    <r>
      <rPr>
        <sz val="11"/>
        <rFont val="Times New Roman"/>
        <family val="1"/>
        <charset val="204"/>
      </rPr>
      <t>«Мост через реку Волга в створе проезда Волжский и площади Мира (окрашивание металлических конструкций, замена деформационных швов)»</t>
    </r>
  </si>
  <si>
    <r>
      <rPr>
        <b/>
        <sz val="11"/>
        <rFont val="Times New Roman"/>
        <family val="1"/>
        <charset val="204"/>
      </rPr>
      <t xml:space="preserve">Мероприятие 2.47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</si>
  <si>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rPr>
        <b/>
        <sz val="11"/>
        <rFont val="Times New Roman"/>
        <family val="1"/>
        <charset val="204"/>
      </rPr>
      <t xml:space="preserve">Мероприятие 2.48
</t>
    </r>
    <r>
      <rPr>
        <sz val="11"/>
        <rFont val="Times New Roman"/>
        <family val="1"/>
        <charset val="204"/>
      </rPr>
      <t>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</si>
  <si>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</si>
  <si>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</si>
  <si>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</si>
  <si>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</si>
  <si>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Мероприятие 2.52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</si>
  <si>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</si>
  <si>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t>ф.б.=268,5+19153,4=19421,9</t>
  </si>
  <si>
    <t>о.б.=6,7+473,9=480,6</t>
  </si>
  <si>
    <t>г.б.=232,0+1,7+118,5=352,2</t>
  </si>
  <si>
    <t>ф.б.=114 368,5</t>
  </si>
  <si>
    <t>г.б.=6 229,1</t>
  </si>
  <si>
    <r>
      <t>2023</t>
    </r>
    <r>
      <rPr>
        <b/>
        <sz val="16"/>
        <rFont val="Times New Roman"/>
        <family val="1"/>
        <charset val="204"/>
      </rPr>
      <t xml:space="preserve">  3.05 - ИТС</t>
    </r>
  </si>
  <si>
    <r>
      <t>2023</t>
    </r>
    <r>
      <rPr>
        <sz val="16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>1.04 - Левитана</t>
    </r>
  </si>
  <si>
    <t>обустройство тротуаров</t>
  </si>
  <si>
    <r>
      <rPr>
        <b/>
        <sz val="11"/>
        <rFont val="Times New Roman"/>
        <family val="1"/>
        <charset val="204"/>
      </rPr>
      <t xml:space="preserve">Мероприятие 2.46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</si>
  <si>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2023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</si>
  <si>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</si>
  <si>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</si>
  <si>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t>считать в ручную</t>
  </si>
  <si>
    <t>считать вручную</t>
  </si>
  <si>
    <t>Приложение 4
к постановлению Администрации города Твери
от 31.01.2024 года 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</si>
</sst>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3" borderId="0" xfId="0" applyNumberFormat="1" applyFont="1" applyFill="1" applyAlignment="1">
      <alignment horizontal="left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" fontId="15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4" fillId="7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left" vertical="center" wrapText="1"/>
    </xf>
    <xf numFmtId="4" fontId="13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6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7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9" fontId="14" fillId="8" borderId="0" xfId="0" applyNumberFormat="1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49" fontId="13" fillId="3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6"/>
  <sheetViews>
    <sheetView tabSelected="1" view="pageBreakPreview" topLeftCell="K2" zoomScale="80" zoomScaleNormal="70" zoomScaleSheetLayoutView="8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104" customWidth="1"/>
    <col min="21" max="21" width="12.7109375" style="31" customWidth="1"/>
    <col min="22" max="22" width="11.7109375" style="31" customWidth="1"/>
    <col min="23" max="23" width="12.28515625" style="119" customWidth="1"/>
    <col min="24" max="24" width="12.28515625" style="31" customWidth="1"/>
    <col min="25" max="25" width="12.140625" style="31" customWidth="1"/>
    <col min="26" max="26" width="13.42578125" style="33" customWidth="1"/>
    <col min="27" max="27" width="11.28515625" style="31" customWidth="1"/>
    <col min="28" max="28" width="46.28515625" style="72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46" t="s">
        <v>43</v>
      </c>
      <c r="W1" s="146"/>
      <c r="X1" s="146"/>
      <c r="Y1" s="146"/>
      <c r="Z1" s="146"/>
      <c r="AA1" s="146"/>
    </row>
    <row r="2" spans="1:32" ht="41.4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"/>
      <c r="S2" s="11"/>
      <c r="T2" s="115"/>
      <c r="U2" s="115"/>
      <c r="V2" s="150" t="s">
        <v>246</v>
      </c>
      <c r="W2" s="150"/>
      <c r="X2" s="150"/>
      <c r="Y2" s="150"/>
      <c r="Z2" s="150"/>
      <c r="AA2" s="150"/>
      <c r="AB2" s="77"/>
    </row>
    <row r="3" spans="1:32" ht="13.15" customHeight="1" x14ac:dyDescent="0.25">
      <c r="A3" s="149" t="s">
        <v>46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77"/>
    </row>
    <row r="4" spans="1:32" x14ac:dyDescent="0.25">
      <c r="A4" s="149" t="s">
        <v>42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77"/>
    </row>
    <row r="5" spans="1:32" ht="13.15" customHeight="1" x14ac:dyDescent="0.25">
      <c r="A5" s="149" t="s">
        <v>44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77"/>
    </row>
    <row r="6" spans="1:32" ht="13.15" customHeight="1" x14ac:dyDescent="0.25">
      <c r="A6" s="149" t="s">
        <v>41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spans="1:3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3"/>
      <c r="S7" s="53"/>
      <c r="T7" s="105"/>
      <c r="U7" s="102"/>
      <c r="V7" s="122"/>
      <c r="W7" s="120"/>
      <c r="X7" s="117"/>
      <c r="Y7" s="117"/>
      <c r="Z7" s="53"/>
      <c r="AA7" s="53"/>
    </row>
    <row r="8" spans="1:32" x14ac:dyDescent="0.25">
      <c r="A8" s="148" t="s">
        <v>5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</row>
    <row r="9" spans="1:32" ht="16.149999999999999" customHeight="1" x14ac:dyDescent="0.25">
      <c r="A9" s="148" t="s">
        <v>44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</row>
    <row r="10" spans="1:32" ht="24" customHeight="1" x14ac:dyDescent="0.25">
      <c r="A10" s="147" t="s">
        <v>93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</row>
    <row r="11" spans="1:3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1"/>
      <c r="S11" s="11"/>
      <c r="T11" s="82"/>
      <c r="U11" s="106"/>
      <c r="Z11" s="26"/>
      <c r="AA11" s="27"/>
    </row>
    <row r="12" spans="1:32" s="19" customFormat="1" ht="33.6" customHeight="1" x14ac:dyDescent="0.25">
      <c r="A12" s="144" t="s">
        <v>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 t="s">
        <v>6</v>
      </c>
      <c r="S12" s="144" t="s">
        <v>7</v>
      </c>
      <c r="T12" s="144" t="s">
        <v>36</v>
      </c>
      <c r="U12" s="144"/>
      <c r="V12" s="144"/>
      <c r="W12" s="144"/>
      <c r="X12" s="144"/>
      <c r="Y12" s="144"/>
      <c r="Z12" s="144" t="s">
        <v>3</v>
      </c>
      <c r="AA12" s="145"/>
      <c r="AB12" s="72"/>
      <c r="AC12" s="29"/>
      <c r="AD12" s="29"/>
      <c r="AE12" s="28"/>
      <c r="AF12" s="28"/>
    </row>
    <row r="13" spans="1:32" s="19" customFormat="1" ht="65.45" customHeight="1" x14ac:dyDescent="0.25">
      <c r="A13" s="144" t="s">
        <v>38</v>
      </c>
      <c r="B13" s="144"/>
      <c r="C13" s="144"/>
      <c r="D13" s="144" t="s">
        <v>0</v>
      </c>
      <c r="E13" s="144"/>
      <c r="F13" s="144" t="s">
        <v>13</v>
      </c>
      <c r="G13" s="144"/>
      <c r="H13" s="144" t="s">
        <v>14</v>
      </c>
      <c r="I13" s="144"/>
      <c r="J13" s="144"/>
      <c r="K13" s="144"/>
      <c r="L13" s="144"/>
      <c r="M13" s="144"/>
      <c r="N13" s="144"/>
      <c r="O13" s="144"/>
      <c r="P13" s="144"/>
      <c r="Q13" s="144"/>
      <c r="R13" s="145"/>
      <c r="S13" s="145"/>
      <c r="T13" s="103">
        <v>2021</v>
      </c>
      <c r="U13" s="113">
        <v>2022</v>
      </c>
      <c r="V13" s="123">
        <v>2023</v>
      </c>
      <c r="W13" s="121">
        <v>2024</v>
      </c>
      <c r="X13" s="118">
        <v>2025</v>
      </c>
      <c r="Y13" s="118">
        <v>2026</v>
      </c>
      <c r="Z13" s="55" t="s">
        <v>4</v>
      </c>
      <c r="AA13" s="55" t="s">
        <v>32</v>
      </c>
      <c r="AB13" s="72"/>
      <c r="AC13" s="29"/>
      <c r="AD13" s="29"/>
      <c r="AE13" s="28"/>
      <c r="AF13" s="28"/>
    </row>
    <row r="14" spans="1:32" s="71" customFormat="1" x14ac:dyDescent="0.25">
      <c r="A14" s="68">
        <v>1</v>
      </c>
      <c r="B14" s="68">
        <v>2</v>
      </c>
      <c r="C14" s="68">
        <v>3</v>
      </c>
      <c r="D14" s="68">
        <v>4</v>
      </c>
      <c r="E14" s="68">
        <v>5</v>
      </c>
      <c r="F14" s="68">
        <v>6</v>
      </c>
      <c r="G14" s="68">
        <v>7</v>
      </c>
      <c r="H14" s="68">
        <v>8</v>
      </c>
      <c r="I14" s="68">
        <v>9</v>
      </c>
      <c r="J14" s="68">
        <v>10</v>
      </c>
      <c r="K14" s="68">
        <v>11</v>
      </c>
      <c r="L14" s="68">
        <v>12</v>
      </c>
      <c r="M14" s="68">
        <v>13</v>
      </c>
      <c r="N14" s="68">
        <v>14</v>
      </c>
      <c r="O14" s="68">
        <v>15</v>
      </c>
      <c r="P14" s="68">
        <v>16</v>
      </c>
      <c r="Q14" s="68">
        <v>17</v>
      </c>
      <c r="R14" s="68">
        <v>18</v>
      </c>
      <c r="S14" s="68">
        <v>19</v>
      </c>
      <c r="T14" s="68">
        <v>20</v>
      </c>
      <c r="U14" s="68">
        <v>21</v>
      </c>
      <c r="V14" s="68">
        <v>22</v>
      </c>
      <c r="W14" s="68">
        <v>23</v>
      </c>
      <c r="X14" s="68">
        <v>24</v>
      </c>
      <c r="Y14" s="68">
        <v>25</v>
      </c>
      <c r="Z14" s="68">
        <v>26</v>
      </c>
      <c r="AA14" s="68">
        <v>27</v>
      </c>
      <c r="AB14" s="72"/>
      <c r="AC14" s="69"/>
      <c r="AD14" s="69"/>
      <c r="AE14" s="70"/>
      <c r="AF14" s="70"/>
    </row>
    <row r="15" spans="1:32" s="1" customFormat="1" ht="34.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 t="s">
        <v>26</v>
      </c>
      <c r="S15" s="48" t="s">
        <v>33</v>
      </c>
      <c r="T15" s="49">
        <f t="shared" ref="T15:Z15" si="0">T23+T348</f>
        <v>2416571.8999999994</v>
      </c>
      <c r="U15" s="49">
        <f t="shared" si="0"/>
        <v>2005674.5</v>
      </c>
      <c r="V15" s="49">
        <f t="shared" si="0"/>
        <v>2172727.8000000003</v>
      </c>
      <c r="W15" s="49">
        <f t="shared" si="0"/>
        <v>1973124.2999999998</v>
      </c>
      <c r="X15" s="49">
        <f t="shared" si="0"/>
        <v>944988.8</v>
      </c>
      <c r="Y15" s="49">
        <f t="shared" si="0"/>
        <v>943977.3</v>
      </c>
      <c r="Z15" s="49">
        <f t="shared" si="0"/>
        <v>10457064.600000001</v>
      </c>
      <c r="AA15" s="48">
        <v>2026</v>
      </c>
      <c r="AB15" s="72"/>
      <c r="AC15" s="17"/>
      <c r="AD15" s="17"/>
    </row>
    <row r="16" spans="1:32" s="10" customFormat="1" ht="42.6" customHeight="1" x14ac:dyDescent="0.25">
      <c r="A16" s="14"/>
      <c r="B16" s="14"/>
      <c r="C16" s="14"/>
      <c r="D16" s="14"/>
      <c r="E16" s="14"/>
      <c r="F16" s="14"/>
      <c r="G16" s="14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2" t="s">
        <v>74</v>
      </c>
      <c r="S16" s="6"/>
      <c r="T16" s="5"/>
      <c r="U16" s="107"/>
      <c r="V16" s="124"/>
      <c r="W16" s="3"/>
      <c r="X16" s="3"/>
      <c r="Y16" s="3"/>
      <c r="Z16" s="3"/>
      <c r="AA16" s="6"/>
      <c r="AB16" s="72"/>
      <c r="AC16" s="17"/>
      <c r="AD16" s="17"/>
      <c r="AE16" s="1"/>
      <c r="AF16" s="1"/>
    </row>
    <row r="17" spans="1:32" s="10" customFormat="1" ht="54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7" t="s">
        <v>75</v>
      </c>
      <c r="S17" s="6" t="s">
        <v>1</v>
      </c>
      <c r="T17" s="5">
        <v>67.3</v>
      </c>
      <c r="U17" s="5">
        <v>79.599999999999994</v>
      </c>
      <c r="V17" s="5">
        <v>80.900000000000006</v>
      </c>
      <c r="W17" s="5">
        <v>85</v>
      </c>
      <c r="X17" s="5">
        <v>85</v>
      </c>
      <c r="Y17" s="5">
        <v>85</v>
      </c>
      <c r="Z17" s="3">
        <f>Y17</f>
        <v>85</v>
      </c>
      <c r="AA17" s="6">
        <v>2026</v>
      </c>
      <c r="AB17" s="72"/>
      <c r="AC17" s="17"/>
      <c r="AD17" s="17"/>
      <c r="AE17" s="1"/>
      <c r="AF17" s="1"/>
    </row>
    <row r="18" spans="1:32" s="10" customFormat="1" ht="45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76</v>
      </c>
      <c r="S18" s="6" t="s">
        <v>34</v>
      </c>
      <c r="T18" s="5">
        <f>T26</f>
        <v>11.4</v>
      </c>
      <c r="U18" s="5">
        <f>U26</f>
        <v>11.4</v>
      </c>
      <c r="V18" s="5"/>
      <c r="W18" s="5"/>
      <c r="X18" s="5"/>
      <c r="Y18" s="5"/>
      <c r="Z18" s="3">
        <v>11.4</v>
      </c>
      <c r="AA18" s="6">
        <v>2022</v>
      </c>
      <c r="AB18" s="72"/>
      <c r="AC18" s="17"/>
      <c r="AD18" s="17"/>
      <c r="AE18" s="1"/>
      <c r="AF18" s="1"/>
    </row>
    <row r="19" spans="1:32" s="10" customFormat="1" ht="30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77</v>
      </c>
      <c r="S19" s="6" t="s">
        <v>34</v>
      </c>
      <c r="T19" s="5">
        <v>13.4</v>
      </c>
      <c r="U19" s="5">
        <f>U66+U67</f>
        <v>15.555999999999999</v>
      </c>
      <c r="V19" s="60">
        <f t="shared" ref="V19:Y19" si="1">V66+V67</f>
        <v>13.805</v>
      </c>
      <c r="W19" s="60">
        <f t="shared" si="1"/>
        <v>61.027000000000001</v>
      </c>
      <c r="X19" s="60">
        <f t="shared" si="1"/>
        <v>34.35</v>
      </c>
      <c r="Y19" s="60">
        <f t="shared" si="1"/>
        <v>32.424999999999997</v>
      </c>
      <c r="Z19" s="61">
        <v>170.607</v>
      </c>
      <c r="AA19" s="6">
        <v>2026</v>
      </c>
      <c r="AB19" s="131" t="s">
        <v>244</v>
      </c>
      <c r="AC19" s="17"/>
      <c r="AD19" s="17"/>
      <c r="AE19" s="1"/>
      <c r="AF19" s="1"/>
    </row>
    <row r="20" spans="1:32" s="10" customFormat="1" ht="31.5" customHeight="1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78</v>
      </c>
      <c r="S20" s="6" t="s">
        <v>34</v>
      </c>
      <c r="T20" s="5">
        <f t="shared" ref="T20:Y20" si="2">T294</f>
        <v>7130.4</v>
      </c>
      <c r="U20" s="5">
        <f t="shared" si="2"/>
        <v>7130.4</v>
      </c>
      <c r="V20" s="5">
        <f t="shared" si="2"/>
        <v>7182.5</v>
      </c>
      <c r="W20" s="5">
        <f t="shared" si="2"/>
        <v>7182.5</v>
      </c>
      <c r="X20" s="5">
        <f t="shared" si="2"/>
        <v>7182.5</v>
      </c>
      <c r="Y20" s="5">
        <f t="shared" si="2"/>
        <v>7182.5</v>
      </c>
      <c r="Z20" s="3">
        <f>Y20</f>
        <v>7182.5</v>
      </c>
      <c r="AA20" s="6">
        <v>2026</v>
      </c>
      <c r="AB20" s="72"/>
      <c r="AC20" s="17"/>
      <c r="AD20" s="17"/>
      <c r="AE20" s="1"/>
      <c r="AF20" s="1"/>
    </row>
    <row r="21" spans="1:32" s="10" customFormat="1" ht="63" hidden="1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79</v>
      </c>
      <c r="S21" s="6" t="s">
        <v>34</v>
      </c>
      <c r="T21" s="5" t="e">
        <f>#REF!</f>
        <v>#REF!</v>
      </c>
      <c r="U21" s="107" t="e">
        <f>#REF!</f>
        <v>#REF!</v>
      </c>
      <c r="V21" s="107" t="e">
        <f>#REF!</f>
        <v>#REF!</v>
      </c>
      <c r="W21" s="5"/>
      <c r="X21" s="5"/>
      <c r="Y21" s="5"/>
      <c r="Z21" s="3" t="e">
        <f>T21+U21+V21+W21+X21+Y21</f>
        <v>#REF!</v>
      </c>
      <c r="AA21" s="6">
        <v>2026</v>
      </c>
      <c r="AB21" s="72"/>
      <c r="AC21" s="17"/>
      <c r="AD21" s="17"/>
      <c r="AE21" s="1"/>
      <c r="AF21" s="1"/>
    </row>
    <row r="22" spans="1:32" s="10" customFormat="1" ht="30" hidden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80</v>
      </c>
      <c r="S22" s="6" t="s">
        <v>35</v>
      </c>
      <c r="T22" s="5">
        <f t="shared" ref="T22:Y22" si="3">T357</f>
        <v>848</v>
      </c>
      <c r="U22" s="107">
        <f t="shared" si="3"/>
        <v>864</v>
      </c>
      <c r="V22" s="107">
        <f t="shared" si="3"/>
        <v>0</v>
      </c>
      <c r="W22" s="5">
        <f t="shared" si="3"/>
        <v>0</v>
      </c>
      <c r="X22" s="5">
        <f t="shared" si="3"/>
        <v>0</v>
      </c>
      <c r="Y22" s="5">
        <f t="shared" si="3"/>
        <v>0</v>
      </c>
      <c r="Z22" s="3">
        <f>T22+U22+V22+W22+X22+Y22</f>
        <v>1712</v>
      </c>
      <c r="AA22" s="6">
        <v>2026</v>
      </c>
      <c r="AB22" s="72"/>
      <c r="AC22" s="17"/>
      <c r="AD22" s="17"/>
      <c r="AE22" s="1"/>
      <c r="AF22" s="1"/>
    </row>
    <row r="23" spans="1:32" ht="36.6" customHeight="1" x14ac:dyDescent="0.25">
      <c r="A23" s="34"/>
      <c r="B23" s="34"/>
      <c r="C23" s="34"/>
      <c r="D23" s="34" t="s">
        <v>10</v>
      </c>
      <c r="E23" s="34" t="s">
        <v>20</v>
      </c>
      <c r="F23" s="34" t="s">
        <v>10</v>
      </c>
      <c r="G23" s="34" t="s">
        <v>19</v>
      </c>
      <c r="H23" s="34" t="s">
        <v>10</v>
      </c>
      <c r="I23" s="34" t="s">
        <v>18</v>
      </c>
      <c r="J23" s="34" t="s">
        <v>11</v>
      </c>
      <c r="K23" s="34" t="s">
        <v>10</v>
      </c>
      <c r="L23" s="34" t="s">
        <v>10</v>
      </c>
      <c r="M23" s="34" t="s">
        <v>10</v>
      </c>
      <c r="N23" s="34" t="s">
        <v>10</v>
      </c>
      <c r="O23" s="34" t="s">
        <v>10</v>
      </c>
      <c r="P23" s="34" t="s">
        <v>10</v>
      </c>
      <c r="Q23" s="34" t="s">
        <v>10</v>
      </c>
      <c r="R23" s="35" t="s">
        <v>81</v>
      </c>
      <c r="S23" s="36" t="s">
        <v>33</v>
      </c>
      <c r="T23" s="37">
        <f t="shared" ref="T23:Y23" si="4">T24+T65+T293</f>
        <v>2416571.8999999994</v>
      </c>
      <c r="U23" s="37">
        <f t="shared" si="4"/>
        <v>2005674.5</v>
      </c>
      <c r="V23" s="37">
        <f t="shared" si="4"/>
        <v>2172727.8000000003</v>
      </c>
      <c r="W23" s="37">
        <f t="shared" si="4"/>
        <v>1973124.2999999998</v>
      </c>
      <c r="X23" s="37">
        <f t="shared" si="4"/>
        <v>944988.8</v>
      </c>
      <c r="Y23" s="37">
        <f t="shared" si="4"/>
        <v>943977.3</v>
      </c>
      <c r="Z23" s="37">
        <f>T23+U23+V23+W23+X23+Y23</f>
        <v>10457064.600000001</v>
      </c>
      <c r="AA23" s="36">
        <v>2026</v>
      </c>
      <c r="AB23" s="73"/>
      <c r="AC23" s="29"/>
    </row>
    <row r="24" spans="1:32" s="20" customFormat="1" ht="49.9" customHeight="1" x14ac:dyDescent="0.25">
      <c r="A24" s="39"/>
      <c r="B24" s="39"/>
      <c r="C24" s="39"/>
      <c r="D24" s="39" t="s">
        <v>10</v>
      </c>
      <c r="E24" s="39" t="s">
        <v>20</v>
      </c>
      <c r="F24" s="39" t="s">
        <v>10</v>
      </c>
      <c r="G24" s="39" t="s">
        <v>19</v>
      </c>
      <c r="H24" s="39" t="s">
        <v>10</v>
      </c>
      <c r="I24" s="39" t="s">
        <v>18</v>
      </c>
      <c r="J24" s="39" t="s">
        <v>11</v>
      </c>
      <c r="K24" s="39" t="s">
        <v>10</v>
      </c>
      <c r="L24" s="39" t="s">
        <v>11</v>
      </c>
      <c r="M24" s="39" t="s">
        <v>10</v>
      </c>
      <c r="N24" s="39" t="s">
        <v>10</v>
      </c>
      <c r="O24" s="39" t="s">
        <v>10</v>
      </c>
      <c r="P24" s="39" t="s">
        <v>10</v>
      </c>
      <c r="Q24" s="39" t="s">
        <v>10</v>
      </c>
      <c r="R24" s="40" t="s">
        <v>25</v>
      </c>
      <c r="S24" s="41" t="s">
        <v>33</v>
      </c>
      <c r="T24" s="42">
        <f>T29+T31+T38+T40+T45+T48+T53+T57+T59+T61+T63</f>
        <v>150316.1</v>
      </c>
      <c r="U24" s="42">
        <f t="shared" ref="U24:Z24" si="5">U29+U31+U38+U40+U45+U48+U53+U57+U59+U61+U63</f>
        <v>157246.9</v>
      </c>
      <c r="V24" s="42">
        <f t="shared" si="5"/>
        <v>34440.199999999997</v>
      </c>
      <c r="W24" s="42">
        <f t="shared" si="5"/>
        <v>2751.4</v>
      </c>
      <c r="X24" s="42">
        <f t="shared" si="5"/>
        <v>6676.4</v>
      </c>
      <c r="Y24" s="42">
        <f t="shared" si="5"/>
        <v>5664.9</v>
      </c>
      <c r="Z24" s="42">
        <f t="shared" si="5"/>
        <v>357095.9</v>
      </c>
      <c r="AA24" s="41">
        <v>2026</v>
      </c>
      <c r="AB24" s="74"/>
      <c r="AC24" s="66"/>
      <c r="AD24" s="15"/>
      <c r="AE24" s="16"/>
      <c r="AF24" s="16"/>
    </row>
    <row r="25" spans="1:32" s="2" customFormat="1" ht="29.25" x14ac:dyDescent="0.25">
      <c r="A25" s="13"/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  <c r="N25" s="13"/>
      <c r="O25" s="13"/>
      <c r="P25" s="13"/>
      <c r="Q25" s="13"/>
      <c r="R25" s="12" t="s">
        <v>51</v>
      </c>
      <c r="S25" s="6" t="s">
        <v>2</v>
      </c>
      <c r="T25" s="5">
        <f>T35</f>
        <v>0.6</v>
      </c>
      <c r="U25" s="5">
        <f>U35+U44</f>
        <v>1.159</v>
      </c>
      <c r="V25" s="5"/>
      <c r="W25" s="5"/>
      <c r="X25" s="5"/>
      <c r="Y25" s="107"/>
      <c r="Z25" s="3">
        <f>T25+U25+V25+W25+X25+Y25</f>
        <v>1.7589999999999999</v>
      </c>
      <c r="AA25" s="6">
        <v>2022</v>
      </c>
      <c r="AB25" s="74"/>
      <c r="AC25" s="62"/>
      <c r="AD25" s="15"/>
      <c r="AE25" s="16"/>
      <c r="AF25" s="16"/>
    </row>
    <row r="26" spans="1:32" s="2" customFormat="1" ht="30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52</v>
      </c>
      <c r="S26" s="6" t="s">
        <v>34</v>
      </c>
      <c r="T26" s="5">
        <f>T36</f>
        <v>11.4</v>
      </c>
      <c r="U26" s="5">
        <f>U36</f>
        <v>11.4</v>
      </c>
      <c r="V26" s="5"/>
      <c r="W26" s="5"/>
      <c r="X26" s="5"/>
      <c r="Y26" s="107"/>
      <c r="Z26" s="3">
        <f>Z36</f>
        <v>11.4</v>
      </c>
      <c r="AA26" s="6">
        <v>2022</v>
      </c>
      <c r="AB26" s="74"/>
      <c r="AC26" s="62"/>
      <c r="AD26" s="15"/>
      <c r="AE26" s="16"/>
      <c r="AF26" s="16"/>
    </row>
    <row r="27" spans="1:32" s="2" customFormat="1" ht="44.25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53</v>
      </c>
      <c r="S27" s="6" t="s">
        <v>2</v>
      </c>
      <c r="T27" s="5">
        <f>T30</f>
        <v>0.3</v>
      </c>
      <c r="U27" s="107"/>
      <c r="V27" s="5"/>
      <c r="W27" s="5"/>
      <c r="X27" s="5"/>
      <c r="Y27" s="107"/>
      <c r="Z27" s="3">
        <f>T27+U27+V27+W27+X27+Y27</f>
        <v>0.3</v>
      </c>
      <c r="AA27" s="6">
        <v>2021</v>
      </c>
      <c r="AB27" s="75"/>
      <c r="AC27" s="15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101</v>
      </c>
      <c r="S28" s="6" t="s">
        <v>30</v>
      </c>
      <c r="T28" s="9"/>
      <c r="U28" s="9">
        <f>U47</f>
        <v>2</v>
      </c>
      <c r="V28" s="9">
        <f t="shared" ref="V28:Y28" si="6">V47</f>
        <v>3</v>
      </c>
      <c r="W28" s="9">
        <f t="shared" si="6"/>
        <v>7</v>
      </c>
      <c r="X28" s="9">
        <f t="shared" si="6"/>
        <v>10</v>
      </c>
      <c r="Y28" s="9">
        <f t="shared" si="6"/>
        <v>12</v>
      </c>
      <c r="Z28" s="4">
        <f>T28+U28+V28+W28+X28+Y28</f>
        <v>34</v>
      </c>
      <c r="AA28" s="6">
        <v>2026</v>
      </c>
      <c r="AB28" s="86"/>
      <c r="AC28" s="15"/>
      <c r="AD28" s="15"/>
      <c r="AE28" s="16"/>
      <c r="AF28" s="16"/>
    </row>
    <row r="29" spans="1:32" s="2" customFormat="1" ht="30" x14ac:dyDescent="0.25">
      <c r="A29" s="21" t="s">
        <v>10</v>
      </c>
      <c r="B29" s="21" t="s">
        <v>11</v>
      </c>
      <c r="C29" s="21" t="s">
        <v>12</v>
      </c>
      <c r="D29" s="21" t="s">
        <v>10</v>
      </c>
      <c r="E29" s="21" t="s">
        <v>20</v>
      </c>
      <c r="F29" s="21" t="s">
        <v>10</v>
      </c>
      <c r="G29" s="21" t="s">
        <v>19</v>
      </c>
      <c r="H29" s="21" t="s">
        <v>10</v>
      </c>
      <c r="I29" s="21" t="s">
        <v>18</v>
      </c>
      <c r="J29" s="21" t="s">
        <v>11</v>
      </c>
      <c r="K29" s="21" t="s">
        <v>10</v>
      </c>
      <c r="L29" s="21" t="s">
        <v>11</v>
      </c>
      <c r="M29" s="21" t="s">
        <v>10</v>
      </c>
      <c r="N29" s="21" t="s">
        <v>10</v>
      </c>
      <c r="O29" s="21" t="s">
        <v>10</v>
      </c>
      <c r="P29" s="21" t="s">
        <v>10</v>
      </c>
      <c r="Q29" s="21" t="s">
        <v>22</v>
      </c>
      <c r="R29" s="22" t="s">
        <v>48</v>
      </c>
      <c r="S29" s="23" t="s">
        <v>33</v>
      </c>
      <c r="T29" s="25">
        <f>18000-5624.5</f>
        <v>12375.5</v>
      </c>
      <c r="U29" s="59"/>
      <c r="V29" s="59"/>
      <c r="W29" s="25"/>
      <c r="X29" s="59"/>
      <c r="Y29" s="59"/>
      <c r="Z29" s="25">
        <f>T29+U29+V29+W29+X29+Y29</f>
        <v>12375.5</v>
      </c>
      <c r="AA29" s="23">
        <v>2021</v>
      </c>
      <c r="AB29" s="72"/>
      <c r="AC29" s="17"/>
      <c r="AD29" s="15"/>
      <c r="AE29" s="16"/>
      <c r="AF29" s="16"/>
    </row>
    <row r="30" spans="1:32" s="16" customFormat="1" ht="29.25" x14ac:dyDescent="0.25">
      <c r="A30" s="13"/>
      <c r="B30" s="13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3"/>
      <c r="P30" s="13"/>
      <c r="Q30" s="13"/>
      <c r="R30" s="12" t="s">
        <v>49</v>
      </c>
      <c r="S30" s="6" t="s">
        <v>2</v>
      </c>
      <c r="T30" s="5">
        <v>0.3</v>
      </c>
      <c r="U30" s="107"/>
      <c r="V30" s="107"/>
      <c r="W30" s="5"/>
      <c r="X30" s="107"/>
      <c r="Y30" s="107"/>
      <c r="Z30" s="3">
        <f>T30</f>
        <v>0.3</v>
      </c>
      <c r="AA30" s="6">
        <v>2021</v>
      </c>
      <c r="AB30" s="72"/>
      <c r="AC30" s="15"/>
      <c r="AD30" s="15"/>
    </row>
    <row r="31" spans="1:32" s="16" customFormat="1" ht="27.6" customHeight="1" x14ac:dyDescent="0.25">
      <c r="A31" s="21" t="s">
        <v>10</v>
      </c>
      <c r="B31" s="21" t="s">
        <v>11</v>
      </c>
      <c r="C31" s="21" t="s">
        <v>12</v>
      </c>
      <c r="D31" s="21" t="s">
        <v>10</v>
      </c>
      <c r="E31" s="21" t="s">
        <v>20</v>
      </c>
      <c r="F31" s="21" t="s">
        <v>10</v>
      </c>
      <c r="G31" s="21" t="s">
        <v>19</v>
      </c>
      <c r="H31" s="21" t="s">
        <v>10</v>
      </c>
      <c r="I31" s="21" t="s">
        <v>18</v>
      </c>
      <c r="J31" s="21" t="s">
        <v>11</v>
      </c>
      <c r="K31" s="21" t="s">
        <v>10</v>
      </c>
      <c r="L31" s="21" t="s">
        <v>11</v>
      </c>
      <c r="M31" s="21" t="s">
        <v>10</v>
      </c>
      <c r="N31" s="21" t="s">
        <v>10</v>
      </c>
      <c r="O31" s="21" t="s">
        <v>10</v>
      </c>
      <c r="P31" s="21" t="s">
        <v>10</v>
      </c>
      <c r="Q31" s="21" t="s">
        <v>10</v>
      </c>
      <c r="R31" s="138" t="s">
        <v>99</v>
      </c>
      <c r="S31" s="135" t="s">
        <v>33</v>
      </c>
      <c r="T31" s="25">
        <f>T33+T34+T32</f>
        <v>114895.09999999999</v>
      </c>
      <c r="U31" s="25">
        <f>U33+U34+U32</f>
        <v>34339.9</v>
      </c>
      <c r="V31" s="59"/>
      <c r="W31" s="25"/>
      <c r="X31" s="59"/>
      <c r="Y31" s="59"/>
      <c r="Z31" s="25">
        <f t="shared" ref="Z31:Z34" si="7">SUM(T31:Y31)</f>
        <v>149235</v>
      </c>
      <c r="AA31" s="23">
        <v>2022</v>
      </c>
      <c r="AB31" s="75"/>
      <c r="AC31" s="30"/>
      <c r="AD31" s="15"/>
    </row>
    <row r="32" spans="1:32" s="16" customFormat="1" ht="26.45" customHeight="1" x14ac:dyDescent="0.25">
      <c r="A32" s="21" t="s">
        <v>10</v>
      </c>
      <c r="B32" s="21" t="s">
        <v>11</v>
      </c>
      <c r="C32" s="21" t="s">
        <v>12</v>
      </c>
      <c r="D32" s="21" t="s">
        <v>10</v>
      </c>
      <c r="E32" s="21" t="s">
        <v>20</v>
      </c>
      <c r="F32" s="21" t="s">
        <v>10</v>
      </c>
      <c r="G32" s="21" t="s">
        <v>19</v>
      </c>
      <c r="H32" s="21" t="s">
        <v>10</v>
      </c>
      <c r="I32" s="21" t="s">
        <v>18</v>
      </c>
      <c r="J32" s="21" t="s">
        <v>11</v>
      </c>
      <c r="K32" s="21" t="s">
        <v>10</v>
      </c>
      <c r="L32" s="21" t="s">
        <v>11</v>
      </c>
      <c r="M32" s="21" t="s">
        <v>10</v>
      </c>
      <c r="N32" s="21" t="s">
        <v>10</v>
      </c>
      <c r="O32" s="21" t="s">
        <v>18</v>
      </c>
      <c r="P32" s="21" t="s">
        <v>17</v>
      </c>
      <c r="Q32" s="21" t="s">
        <v>19</v>
      </c>
      <c r="R32" s="139"/>
      <c r="S32" s="136"/>
      <c r="T32" s="24">
        <f>828.1+330+110.4-330</f>
        <v>938.5</v>
      </c>
      <c r="U32" s="24">
        <f>420.5-30.5</f>
        <v>390</v>
      </c>
      <c r="V32" s="59"/>
      <c r="W32" s="25"/>
      <c r="X32" s="59"/>
      <c r="Y32" s="59"/>
      <c r="Z32" s="25">
        <f t="shared" si="7"/>
        <v>1328.5</v>
      </c>
      <c r="AA32" s="23">
        <v>2022</v>
      </c>
      <c r="AB32" s="75"/>
      <c r="AC32" s="30"/>
      <c r="AD32" s="15"/>
    </row>
    <row r="33" spans="1:31" s="16" customFormat="1" ht="25.9" customHeight="1" x14ac:dyDescent="0.25">
      <c r="A33" s="21" t="s">
        <v>10</v>
      </c>
      <c r="B33" s="21" t="s">
        <v>11</v>
      </c>
      <c r="C33" s="21" t="s">
        <v>12</v>
      </c>
      <c r="D33" s="21" t="s">
        <v>10</v>
      </c>
      <c r="E33" s="21" t="s">
        <v>20</v>
      </c>
      <c r="F33" s="21" t="s">
        <v>10</v>
      </c>
      <c r="G33" s="21" t="s">
        <v>19</v>
      </c>
      <c r="H33" s="21" t="s">
        <v>10</v>
      </c>
      <c r="I33" s="21" t="s">
        <v>18</v>
      </c>
      <c r="J33" s="21" t="s">
        <v>11</v>
      </c>
      <c r="K33" s="21" t="s">
        <v>10</v>
      </c>
      <c r="L33" s="21" t="s">
        <v>11</v>
      </c>
      <c r="M33" s="21" t="s">
        <v>40</v>
      </c>
      <c r="N33" s="21" t="s">
        <v>10</v>
      </c>
      <c r="O33" s="21" t="s">
        <v>18</v>
      </c>
      <c r="P33" s="21" t="s">
        <v>17</v>
      </c>
      <c r="Q33" s="21" t="s">
        <v>19</v>
      </c>
      <c r="R33" s="139"/>
      <c r="S33" s="136"/>
      <c r="T33" s="24">
        <f>3869.5+7526.2</f>
        <v>11395.7</v>
      </c>
      <c r="U33" s="24">
        <v>3395</v>
      </c>
      <c r="V33" s="56"/>
      <c r="W33" s="24"/>
      <c r="X33" s="56"/>
      <c r="Y33" s="56"/>
      <c r="Z33" s="25">
        <f t="shared" si="7"/>
        <v>14790.7</v>
      </c>
      <c r="AA33" s="23">
        <v>2022</v>
      </c>
      <c r="AB33" s="75"/>
      <c r="AC33" s="30"/>
      <c r="AD33" s="15"/>
    </row>
    <row r="34" spans="1:31" s="16" customFormat="1" ht="27" customHeight="1" x14ac:dyDescent="0.25">
      <c r="A34" s="21" t="s">
        <v>10</v>
      </c>
      <c r="B34" s="21" t="s">
        <v>11</v>
      </c>
      <c r="C34" s="21" t="s">
        <v>12</v>
      </c>
      <c r="D34" s="21" t="s">
        <v>10</v>
      </c>
      <c r="E34" s="21" t="s">
        <v>20</v>
      </c>
      <c r="F34" s="21" t="s">
        <v>10</v>
      </c>
      <c r="G34" s="21" t="s">
        <v>19</v>
      </c>
      <c r="H34" s="21" t="s">
        <v>10</v>
      </c>
      <c r="I34" s="21" t="s">
        <v>18</v>
      </c>
      <c r="J34" s="21" t="s">
        <v>11</v>
      </c>
      <c r="K34" s="21" t="s">
        <v>10</v>
      </c>
      <c r="L34" s="21" t="s">
        <v>11</v>
      </c>
      <c r="M34" s="21" t="s">
        <v>11</v>
      </c>
      <c r="N34" s="21" t="s">
        <v>10</v>
      </c>
      <c r="O34" s="21" t="s">
        <v>18</v>
      </c>
      <c r="P34" s="21" t="s">
        <v>17</v>
      </c>
      <c r="Q34" s="21" t="s">
        <v>19</v>
      </c>
      <c r="R34" s="140"/>
      <c r="S34" s="137"/>
      <c r="T34" s="24">
        <f>34825.4+67735.5</f>
        <v>102560.9</v>
      </c>
      <c r="U34" s="24">
        <v>30554.9</v>
      </c>
      <c r="V34" s="56"/>
      <c r="W34" s="24"/>
      <c r="X34" s="56"/>
      <c r="Y34" s="56"/>
      <c r="Z34" s="25">
        <f t="shared" si="7"/>
        <v>133115.79999999999</v>
      </c>
      <c r="AA34" s="23">
        <v>2022</v>
      </c>
      <c r="AB34" s="86"/>
      <c r="AC34" s="30"/>
      <c r="AD34" s="15"/>
    </row>
    <row r="35" spans="1:31" s="16" customFormat="1" ht="29.25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3"/>
      <c r="K35" s="13"/>
      <c r="L35" s="13"/>
      <c r="M35" s="13"/>
      <c r="N35" s="13"/>
      <c r="O35" s="13"/>
      <c r="P35" s="13"/>
      <c r="Q35" s="13"/>
      <c r="R35" s="12" t="s">
        <v>143</v>
      </c>
      <c r="S35" s="85" t="s">
        <v>2</v>
      </c>
      <c r="T35" s="5">
        <v>0.6</v>
      </c>
      <c r="U35" s="60">
        <v>0.67900000000000005</v>
      </c>
      <c r="V35" s="109"/>
      <c r="W35" s="60"/>
      <c r="X35" s="109"/>
      <c r="Y35" s="109"/>
      <c r="Z35" s="61">
        <f>U35</f>
        <v>0.67900000000000005</v>
      </c>
      <c r="AA35" s="6">
        <v>2022</v>
      </c>
      <c r="AB35" s="75"/>
      <c r="AC35" s="30"/>
      <c r="AD35" s="15"/>
    </row>
    <row r="36" spans="1:31" s="16" customFormat="1" ht="30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144</v>
      </c>
      <c r="S36" s="6" t="s">
        <v>34</v>
      </c>
      <c r="T36" s="5">
        <v>11.4</v>
      </c>
      <c r="U36" s="5">
        <v>11.4</v>
      </c>
      <c r="V36" s="108"/>
      <c r="W36" s="9"/>
      <c r="X36" s="108"/>
      <c r="Y36" s="108"/>
      <c r="Z36" s="3">
        <v>11.4</v>
      </c>
      <c r="AA36" s="8">
        <v>2022</v>
      </c>
      <c r="AB36" s="75"/>
      <c r="AC36" s="30"/>
      <c r="AD36" s="15"/>
    </row>
    <row r="37" spans="1:31" s="16" customFormat="1" ht="29.25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2" t="s">
        <v>142</v>
      </c>
      <c r="S37" s="6" t="s">
        <v>1</v>
      </c>
      <c r="T37" s="5">
        <v>100</v>
      </c>
      <c r="U37" s="5">
        <v>100</v>
      </c>
      <c r="V37" s="108"/>
      <c r="W37" s="9"/>
      <c r="X37" s="108"/>
      <c r="Y37" s="108"/>
      <c r="Z37" s="3">
        <v>100</v>
      </c>
      <c r="AA37" s="8">
        <v>2022</v>
      </c>
      <c r="AB37" s="99"/>
      <c r="AC37" s="30"/>
      <c r="AD37" s="15"/>
    </row>
    <row r="38" spans="1:31" s="16" customFormat="1" ht="30" x14ac:dyDescent="0.25">
      <c r="A38" s="21" t="s">
        <v>10</v>
      </c>
      <c r="B38" s="21" t="s">
        <v>11</v>
      </c>
      <c r="C38" s="21" t="s">
        <v>12</v>
      </c>
      <c r="D38" s="21" t="s">
        <v>10</v>
      </c>
      <c r="E38" s="21" t="s">
        <v>20</v>
      </c>
      <c r="F38" s="21" t="s">
        <v>10</v>
      </c>
      <c r="G38" s="21" t="s">
        <v>19</v>
      </c>
      <c r="H38" s="21" t="s">
        <v>10</v>
      </c>
      <c r="I38" s="21" t="s">
        <v>18</v>
      </c>
      <c r="J38" s="21" t="s">
        <v>11</v>
      </c>
      <c r="K38" s="21" t="s">
        <v>10</v>
      </c>
      <c r="L38" s="21" t="s">
        <v>11</v>
      </c>
      <c r="M38" s="21" t="s">
        <v>10</v>
      </c>
      <c r="N38" s="21" t="s">
        <v>10</v>
      </c>
      <c r="O38" s="21" t="s">
        <v>10</v>
      </c>
      <c r="P38" s="21" t="s">
        <v>20</v>
      </c>
      <c r="Q38" s="21" t="s">
        <v>22</v>
      </c>
      <c r="R38" s="45" t="s">
        <v>209</v>
      </c>
      <c r="S38" s="23" t="s">
        <v>33</v>
      </c>
      <c r="T38" s="25"/>
      <c r="U38" s="110"/>
      <c r="V38" s="25">
        <f>600-1.2</f>
        <v>598.79999999999995</v>
      </c>
      <c r="W38" s="50"/>
      <c r="X38" s="110"/>
      <c r="Y38" s="59"/>
      <c r="Z38" s="25">
        <f>V38</f>
        <v>598.79999999999995</v>
      </c>
      <c r="AA38" s="23">
        <v>2023</v>
      </c>
      <c r="AB38" s="83"/>
      <c r="AC38" s="15"/>
      <c r="AD38" s="15"/>
    </row>
    <row r="39" spans="1:31" s="16" customFormat="1" ht="29.25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2" t="s">
        <v>190</v>
      </c>
      <c r="S39" s="6" t="s">
        <v>1</v>
      </c>
      <c r="T39" s="60"/>
      <c r="U39" s="60"/>
      <c r="V39" s="5">
        <v>100</v>
      </c>
      <c r="W39" s="5"/>
      <c r="X39" s="107"/>
      <c r="Y39" s="107"/>
      <c r="Z39" s="3">
        <f>V39</f>
        <v>100</v>
      </c>
      <c r="AA39" s="6">
        <v>2023</v>
      </c>
      <c r="AB39" s="75"/>
      <c r="AC39" s="15"/>
      <c r="AD39" s="15"/>
    </row>
    <row r="40" spans="1:31" s="91" customFormat="1" ht="27" customHeight="1" x14ac:dyDescent="0.25">
      <c r="A40" s="21" t="s">
        <v>10</v>
      </c>
      <c r="B40" s="21" t="s">
        <v>11</v>
      </c>
      <c r="C40" s="21" t="s">
        <v>12</v>
      </c>
      <c r="D40" s="21" t="s">
        <v>10</v>
      </c>
      <c r="E40" s="21" t="s">
        <v>20</v>
      </c>
      <c r="F40" s="21" t="s">
        <v>10</v>
      </c>
      <c r="G40" s="21" t="s">
        <v>19</v>
      </c>
      <c r="H40" s="21" t="s">
        <v>10</v>
      </c>
      <c r="I40" s="21" t="s">
        <v>18</v>
      </c>
      <c r="J40" s="21" t="s">
        <v>11</v>
      </c>
      <c r="K40" s="21" t="s">
        <v>10</v>
      </c>
      <c r="L40" s="21" t="s">
        <v>11</v>
      </c>
      <c r="M40" s="21" t="s">
        <v>10</v>
      </c>
      <c r="N40" s="21" t="s">
        <v>10</v>
      </c>
      <c r="O40" s="21" t="s">
        <v>10</v>
      </c>
      <c r="P40" s="21" t="s">
        <v>10</v>
      </c>
      <c r="Q40" s="21" t="s">
        <v>10</v>
      </c>
      <c r="R40" s="138" t="s">
        <v>183</v>
      </c>
      <c r="S40" s="135" t="s">
        <v>33</v>
      </c>
      <c r="T40" s="25"/>
      <c r="U40" s="25">
        <f>U41+U42+U43</f>
        <v>122007</v>
      </c>
      <c r="V40" s="25">
        <f>V41+V42+V43</f>
        <v>20254.7</v>
      </c>
      <c r="W40" s="50"/>
      <c r="X40" s="56"/>
      <c r="Y40" s="56"/>
      <c r="Z40" s="25">
        <f>Z41+Z42+Z43</f>
        <v>142261.70000000001</v>
      </c>
      <c r="AA40" s="23">
        <v>2023</v>
      </c>
      <c r="AB40" s="126" t="s">
        <v>238</v>
      </c>
      <c r="AC40" s="89"/>
      <c r="AD40" s="90"/>
    </row>
    <row r="41" spans="1:31" s="91" customFormat="1" ht="27" customHeight="1" x14ac:dyDescent="0.25">
      <c r="A41" s="21" t="s">
        <v>10</v>
      </c>
      <c r="B41" s="21" t="s">
        <v>11</v>
      </c>
      <c r="C41" s="21" t="s">
        <v>12</v>
      </c>
      <c r="D41" s="21" t="s">
        <v>10</v>
      </c>
      <c r="E41" s="21" t="s">
        <v>20</v>
      </c>
      <c r="F41" s="21" t="s">
        <v>10</v>
      </c>
      <c r="G41" s="21" t="s">
        <v>19</v>
      </c>
      <c r="H41" s="21" t="s">
        <v>10</v>
      </c>
      <c r="I41" s="21" t="s">
        <v>18</v>
      </c>
      <c r="J41" s="21" t="s">
        <v>11</v>
      </c>
      <c r="K41" s="21" t="s">
        <v>145</v>
      </c>
      <c r="L41" s="21" t="s">
        <v>11</v>
      </c>
      <c r="M41" s="21" t="s">
        <v>10</v>
      </c>
      <c r="N41" s="21" t="s">
        <v>10</v>
      </c>
      <c r="O41" s="21" t="s">
        <v>12</v>
      </c>
      <c r="P41" s="21" t="s">
        <v>11</v>
      </c>
      <c r="Q41" s="21" t="s">
        <v>10</v>
      </c>
      <c r="R41" s="139"/>
      <c r="S41" s="136"/>
      <c r="T41" s="24"/>
      <c r="U41" s="24">
        <f>2595.4-1274.7-0.1-591.3</f>
        <v>729.30000000000018</v>
      </c>
      <c r="V41" s="24">
        <v>232</v>
      </c>
      <c r="W41" s="50"/>
      <c r="X41" s="110"/>
      <c r="Y41" s="59"/>
      <c r="Z41" s="25">
        <f>T41+U41+V41+W41+X41+Y41</f>
        <v>961.30000000000018</v>
      </c>
      <c r="AA41" s="23">
        <v>2023</v>
      </c>
      <c r="AB41" s="77" t="s">
        <v>232</v>
      </c>
      <c r="AC41" s="92"/>
      <c r="AD41" s="93"/>
      <c r="AE41" s="94"/>
    </row>
    <row r="42" spans="1:31" s="91" customFormat="1" ht="27" customHeight="1" x14ac:dyDescent="0.25">
      <c r="A42" s="21" t="s">
        <v>10</v>
      </c>
      <c r="B42" s="21" t="s">
        <v>11</v>
      </c>
      <c r="C42" s="21" t="s">
        <v>12</v>
      </c>
      <c r="D42" s="21" t="s">
        <v>10</v>
      </c>
      <c r="E42" s="21" t="s">
        <v>20</v>
      </c>
      <c r="F42" s="21" t="s">
        <v>10</v>
      </c>
      <c r="G42" s="21" t="s">
        <v>19</v>
      </c>
      <c r="H42" s="21" t="s">
        <v>10</v>
      </c>
      <c r="I42" s="21" t="s">
        <v>18</v>
      </c>
      <c r="J42" s="21" t="s">
        <v>11</v>
      </c>
      <c r="K42" s="21" t="s">
        <v>145</v>
      </c>
      <c r="L42" s="21" t="s">
        <v>11</v>
      </c>
      <c r="M42" s="21" t="s">
        <v>17</v>
      </c>
      <c r="N42" s="21" t="s">
        <v>10</v>
      </c>
      <c r="O42" s="21" t="s">
        <v>12</v>
      </c>
      <c r="P42" s="21" t="s">
        <v>11</v>
      </c>
      <c r="Q42" s="21" t="s">
        <v>10</v>
      </c>
      <c r="R42" s="139"/>
      <c r="S42" s="136"/>
      <c r="T42" s="24"/>
      <c r="U42" s="24">
        <f>727.7+120550</f>
        <v>121277.7</v>
      </c>
      <c r="V42" s="24"/>
      <c r="W42" s="50"/>
      <c r="X42" s="110"/>
      <c r="Y42" s="59"/>
      <c r="Z42" s="25">
        <f t="shared" ref="Z42:Z43" si="8">T42+U42+V42+W42+X42+Y42</f>
        <v>121277.7</v>
      </c>
      <c r="AA42" s="23">
        <v>2022</v>
      </c>
      <c r="AB42" s="77" t="s">
        <v>233</v>
      </c>
      <c r="AC42" s="92"/>
      <c r="AD42" s="93"/>
      <c r="AE42" s="94"/>
    </row>
    <row r="43" spans="1:31" s="91" customFormat="1" ht="27" customHeight="1" x14ac:dyDescent="0.25">
      <c r="A43" s="21" t="s">
        <v>10</v>
      </c>
      <c r="B43" s="21" t="s">
        <v>11</v>
      </c>
      <c r="C43" s="21" t="s">
        <v>12</v>
      </c>
      <c r="D43" s="21" t="s">
        <v>10</v>
      </c>
      <c r="E43" s="21" t="s">
        <v>20</v>
      </c>
      <c r="F43" s="21" t="s">
        <v>10</v>
      </c>
      <c r="G43" s="21" t="s">
        <v>19</v>
      </c>
      <c r="H43" s="21" t="s">
        <v>10</v>
      </c>
      <c r="I43" s="21" t="s">
        <v>18</v>
      </c>
      <c r="J43" s="21" t="s">
        <v>11</v>
      </c>
      <c r="K43" s="21" t="s">
        <v>145</v>
      </c>
      <c r="L43" s="21" t="s">
        <v>11</v>
      </c>
      <c r="M43" s="21" t="s">
        <v>17</v>
      </c>
      <c r="N43" s="21" t="s">
        <v>10</v>
      </c>
      <c r="O43" s="21" t="s">
        <v>12</v>
      </c>
      <c r="P43" s="21" t="s">
        <v>11</v>
      </c>
      <c r="Q43" s="21" t="s">
        <v>145</v>
      </c>
      <c r="R43" s="140"/>
      <c r="S43" s="137"/>
      <c r="T43" s="24"/>
      <c r="U43" s="24"/>
      <c r="V43" s="24">
        <v>20022.7</v>
      </c>
      <c r="W43" s="50"/>
      <c r="X43" s="110"/>
      <c r="Y43" s="59"/>
      <c r="Z43" s="25">
        <f t="shared" si="8"/>
        <v>20022.7</v>
      </c>
      <c r="AA43" s="23">
        <v>2023</v>
      </c>
      <c r="AB43" s="77" t="s">
        <v>234</v>
      </c>
      <c r="AC43" s="92"/>
      <c r="AD43" s="93"/>
      <c r="AE43" s="94"/>
    </row>
    <row r="44" spans="1:31" s="16" customFormat="1" ht="30" x14ac:dyDescent="0.25">
      <c r="A44" s="13"/>
      <c r="B44" s="13"/>
      <c r="C44" s="13"/>
      <c r="D44" s="13"/>
      <c r="E44" s="13"/>
      <c r="F44" s="13"/>
      <c r="G44" s="13"/>
      <c r="H44" s="13"/>
      <c r="I44" s="14"/>
      <c r="J44" s="13"/>
      <c r="K44" s="13"/>
      <c r="L44" s="13"/>
      <c r="M44" s="13"/>
      <c r="N44" s="13"/>
      <c r="O44" s="13"/>
      <c r="P44" s="13"/>
      <c r="Q44" s="13"/>
      <c r="R44" s="7" t="s">
        <v>154</v>
      </c>
      <c r="S44" s="6" t="s">
        <v>2</v>
      </c>
      <c r="T44" s="5"/>
      <c r="U44" s="5">
        <v>0.48</v>
      </c>
      <c r="V44" s="5">
        <v>0.48</v>
      </c>
      <c r="W44" s="5"/>
      <c r="X44" s="107"/>
      <c r="Y44" s="107"/>
      <c r="Z44" s="3">
        <f t="shared" ref="Z44" si="9">U44</f>
        <v>0.48</v>
      </c>
      <c r="AA44" s="8">
        <v>2023</v>
      </c>
      <c r="AB44" s="95"/>
      <c r="AC44" s="63"/>
      <c r="AD44" s="64"/>
      <c r="AE44" s="65"/>
    </row>
    <row r="45" spans="1:31" s="16" customFormat="1" ht="30" x14ac:dyDescent="0.25">
      <c r="A45" s="21" t="s">
        <v>10</v>
      </c>
      <c r="B45" s="21" t="s">
        <v>11</v>
      </c>
      <c r="C45" s="21" t="s">
        <v>12</v>
      </c>
      <c r="D45" s="21" t="s">
        <v>10</v>
      </c>
      <c r="E45" s="21" t="s">
        <v>20</v>
      </c>
      <c r="F45" s="21" t="s">
        <v>10</v>
      </c>
      <c r="G45" s="21" t="s">
        <v>19</v>
      </c>
      <c r="H45" s="21" t="s">
        <v>10</v>
      </c>
      <c r="I45" s="21" t="s">
        <v>18</v>
      </c>
      <c r="J45" s="21" t="s">
        <v>11</v>
      </c>
      <c r="K45" s="21" t="s">
        <v>10</v>
      </c>
      <c r="L45" s="21" t="s">
        <v>11</v>
      </c>
      <c r="M45" s="21" t="s">
        <v>10</v>
      </c>
      <c r="N45" s="21" t="s">
        <v>10</v>
      </c>
      <c r="O45" s="21" t="s">
        <v>10</v>
      </c>
      <c r="P45" s="21" t="s">
        <v>20</v>
      </c>
      <c r="Q45" s="21" t="s">
        <v>12</v>
      </c>
      <c r="R45" s="45" t="s">
        <v>184</v>
      </c>
      <c r="S45" s="23" t="s">
        <v>33</v>
      </c>
      <c r="T45" s="25"/>
      <c r="U45" s="25">
        <f>4346.4-3446.4</f>
        <v>899.99999999999955</v>
      </c>
      <c r="V45" s="25">
        <v>13586.7</v>
      </c>
      <c r="W45" s="25">
        <v>2751.4</v>
      </c>
      <c r="X45" s="25">
        <v>6676.4</v>
      </c>
      <c r="Y45" s="25">
        <v>5664.9</v>
      </c>
      <c r="Z45" s="25">
        <f>T45+U45+V45+W45+X45+Y45</f>
        <v>29579.4</v>
      </c>
      <c r="AA45" s="23">
        <v>2026</v>
      </c>
      <c r="AB45" s="116" t="s">
        <v>192</v>
      </c>
      <c r="AC45" s="63"/>
      <c r="AD45" s="64"/>
      <c r="AE45" s="65"/>
    </row>
    <row r="46" spans="1:31" s="16" customFormat="1" ht="29.25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3"/>
      <c r="P46" s="13"/>
      <c r="Q46" s="13"/>
      <c r="R46" s="12" t="s">
        <v>104</v>
      </c>
      <c r="S46" s="6" t="s">
        <v>2</v>
      </c>
      <c r="T46" s="60"/>
      <c r="U46" s="111"/>
      <c r="V46" s="60">
        <f>(280.5+813.4+416.1+456.5)/1000</f>
        <v>1.9664999999999999</v>
      </c>
      <c r="W46" s="5"/>
      <c r="X46" s="109"/>
      <c r="Y46" s="109"/>
      <c r="Z46" s="61">
        <f>U46+V46+W46+X46+Y46</f>
        <v>1.9664999999999999</v>
      </c>
      <c r="AA46" s="6">
        <v>2023</v>
      </c>
      <c r="AB46" s="116" t="s">
        <v>193</v>
      </c>
      <c r="AC46" s="63"/>
      <c r="AD46" s="64"/>
      <c r="AE46" s="65"/>
    </row>
    <row r="47" spans="1:31" s="16" customFormat="1" ht="29.25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2" t="s">
        <v>140</v>
      </c>
      <c r="S47" s="6" t="s">
        <v>30</v>
      </c>
      <c r="T47" s="60"/>
      <c r="U47" s="9">
        <v>2</v>
      </c>
      <c r="V47" s="9">
        <v>3</v>
      </c>
      <c r="W47" s="9">
        <v>7</v>
      </c>
      <c r="X47" s="9">
        <v>10</v>
      </c>
      <c r="Y47" s="9">
        <v>12</v>
      </c>
      <c r="Z47" s="4">
        <f>U47+V47+W47+X47+Y47</f>
        <v>34</v>
      </c>
      <c r="AA47" s="6">
        <v>2026</v>
      </c>
      <c r="AB47" s="75" t="s">
        <v>194</v>
      </c>
      <c r="AC47" s="63"/>
      <c r="AD47" s="64"/>
      <c r="AE47" s="65"/>
    </row>
    <row r="48" spans="1:31" s="16" customFormat="1" ht="22.9" customHeight="1" x14ac:dyDescent="0.25">
      <c r="A48" s="21" t="s">
        <v>10</v>
      </c>
      <c r="B48" s="21" t="s">
        <v>11</v>
      </c>
      <c r="C48" s="21" t="s">
        <v>12</v>
      </c>
      <c r="D48" s="21" t="s">
        <v>10</v>
      </c>
      <c r="E48" s="21" t="s">
        <v>20</v>
      </c>
      <c r="F48" s="21" t="s">
        <v>10</v>
      </c>
      <c r="G48" s="21" t="s">
        <v>19</v>
      </c>
      <c r="H48" s="21" t="s">
        <v>10</v>
      </c>
      <c r="I48" s="21" t="s">
        <v>18</v>
      </c>
      <c r="J48" s="21" t="s">
        <v>11</v>
      </c>
      <c r="K48" s="21" t="s">
        <v>10</v>
      </c>
      <c r="L48" s="21" t="s">
        <v>11</v>
      </c>
      <c r="M48" s="21" t="s">
        <v>10</v>
      </c>
      <c r="N48" s="21" t="s">
        <v>10</v>
      </c>
      <c r="O48" s="21" t="s">
        <v>10</v>
      </c>
      <c r="P48" s="21" t="s">
        <v>10</v>
      </c>
      <c r="Q48" s="21" t="s">
        <v>10</v>
      </c>
      <c r="R48" s="132" t="s">
        <v>177</v>
      </c>
      <c r="S48" s="135" t="s">
        <v>33</v>
      </c>
      <c r="T48" s="25">
        <f>T49+T50+T51</f>
        <v>7611.3</v>
      </c>
      <c r="U48" s="59"/>
      <c r="V48" s="56"/>
      <c r="W48" s="24"/>
      <c r="X48" s="56"/>
      <c r="Y48" s="56"/>
      <c r="Z48" s="25">
        <f>T48+U48+V48+W48+X48+Y48</f>
        <v>7611.3</v>
      </c>
      <c r="AA48" s="23">
        <v>2021</v>
      </c>
      <c r="AB48" s="76"/>
      <c r="AC48" s="30"/>
      <c r="AD48" s="15"/>
    </row>
    <row r="49" spans="1:31" s="16" customFormat="1" x14ac:dyDescent="0.25">
      <c r="A49" s="21" t="s">
        <v>10</v>
      </c>
      <c r="B49" s="21" t="s">
        <v>11</v>
      </c>
      <c r="C49" s="21" t="s">
        <v>12</v>
      </c>
      <c r="D49" s="21" t="s">
        <v>10</v>
      </c>
      <c r="E49" s="21" t="s">
        <v>20</v>
      </c>
      <c r="F49" s="21" t="s">
        <v>10</v>
      </c>
      <c r="G49" s="21" t="s">
        <v>19</v>
      </c>
      <c r="H49" s="21" t="s">
        <v>10</v>
      </c>
      <c r="I49" s="21" t="s">
        <v>18</v>
      </c>
      <c r="J49" s="21" t="s">
        <v>11</v>
      </c>
      <c r="K49" s="21" t="s">
        <v>10</v>
      </c>
      <c r="L49" s="21" t="s">
        <v>11</v>
      </c>
      <c r="M49" s="21" t="s">
        <v>10</v>
      </c>
      <c r="N49" s="21" t="s">
        <v>10</v>
      </c>
      <c r="O49" s="21" t="s">
        <v>18</v>
      </c>
      <c r="P49" s="21" t="s">
        <v>17</v>
      </c>
      <c r="Q49" s="21" t="s">
        <v>112</v>
      </c>
      <c r="R49" s="133"/>
      <c r="S49" s="136"/>
      <c r="T49" s="24">
        <v>493.1</v>
      </c>
      <c r="U49" s="59"/>
      <c r="V49" s="56"/>
      <c r="W49" s="24"/>
      <c r="X49" s="56"/>
      <c r="Y49" s="56"/>
      <c r="Z49" s="25">
        <f>T49</f>
        <v>493.1</v>
      </c>
      <c r="AA49" s="23">
        <v>2021</v>
      </c>
      <c r="AB49" s="76"/>
      <c r="AC49" s="30"/>
      <c r="AD49" s="15"/>
    </row>
    <row r="50" spans="1:31" s="16" customFormat="1" ht="27.6" customHeight="1" x14ac:dyDescent="0.25">
      <c r="A50" s="21" t="s">
        <v>10</v>
      </c>
      <c r="B50" s="21" t="s">
        <v>11</v>
      </c>
      <c r="C50" s="21" t="s">
        <v>12</v>
      </c>
      <c r="D50" s="21" t="s">
        <v>10</v>
      </c>
      <c r="E50" s="21" t="s">
        <v>20</v>
      </c>
      <c r="F50" s="21" t="s">
        <v>10</v>
      </c>
      <c r="G50" s="21" t="s">
        <v>19</v>
      </c>
      <c r="H50" s="21" t="s">
        <v>10</v>
      </c>
      <c r="I50" s="21" t="s">
        <v>18</v>
      </c>
      <c r="J50" s="21" t="s">
        <v>11</v>
      </c>
      <c r="K50" s="21" t="s">
        <v>10</v>
      </c>
      <c r="L50" s="21" t="s">
        <v>11</v>
      </c>
      <c r="M50" s="21" t="s">
        <v>40</v>
      </c>
      <c r="N50" s="21" t="s">
        <v>10</v>
      </c>
      <c r="O50" s="21" t="s">
        <v>18</v>
      </c>
      <c r="P50" s="21" t="s">
        <v>17</v>
      </c>
      <c r="Q50" s="21" t="s">
        <v>112</v>
      </c>
      <c r="R50" s="133"/>
      <c r="S50" s="136"/>
      <c r="T50" s="24">
        <f>687.6+24.3</f>
        <v>711.9</v>
      </c>
      <c r="U50" s="59"/>
      <c r="V50" s="56"/>
      <c r="W50" s="24"/>
      <c r="X50" s="56"/>
      <c r="Y50" s="56"/>
      <c r="Z50" s="25">
        <f>T50+U50+V50+W50+X50+Y50</f>
        <v>711.9</v>
      </c>
      <c r="AA50" s="23">
        <v>2021</v>
      </c>
      <c r="AB50" s="76"/>
      <c r="AC50" s="30"/>
      <c r="AD50" s="15"/>
    </row>
    <row r="51" spans="1:31" s="16" customFormat="1" ht="27.6" customHeight="1" x14ac:dyDescent="0.25">
      <c r="A51" s="21" t="s">
        <v>10</v>
      </c>
      <c r="B51" s="21" t="s">
        <v>11</v>
      </c>
      <c r="C51" s="21" t="s">
        <v>12</v>
      </c>
      <c r="D51" s="21" t="s">
        <v>10</v>
      </c>
      <c r="E51" s="21" t="s">
        <v>20</v>
      </c>
      <c r="F51" s="21" t="s">
        <v>10</v>
      </c>
      <c r="G51" s="21" t="s">
        <v>19</v>
      </c>
      <c r="H51" s="21" t="s">
        <v>10</v>
      </c>
      <c r="I51" s="21" t="s">
        <v>18</v>
      </c>
      <c r="J51" s="21" t="s">
        <v>11</v>
      </c>
      <c r="K51" s="21" t="s">
        <v>10</v>
      </c>
      <c r="L51" s="21" t="s">
        <v>11</v>
      </c>
      <c r="M51" s="21" t="s">
        <v>11</v>
      </c>
      <c r="N51" s="21" t="s">
        <v>10</v>
      </c>
      <c r="O51" s="21" t="s">
        <v>18</v>
      </c>
      <c r="P51" s="21" t="s">
        <v>17</v>
      </c>
      <c r="Q51" s="21" t="s">
        <v>112</v>
      </c>
      <c r="R51" s="134"/>
      <c r="S51" s="137"/>
      <c r="T51" s="24">
        <f>6188+218.3</f>
        <v>6406.3</v>
      </c>
      <c r="U51" s="59"/>
      <c r="V51" s="56"/>
      <c r="W51" s="24"/>
      <c r="X51" s="56"/>
      <c r="Y51" s="59"/>
      <c r="Z51" s="25">
        <f>T51+U51+V51+W51+X51+Y51</f>
        <v>6406.3</v>
      </c>
      <c r="AA51" s="23">
        <v>2021</v>
      </c>
      <c r="AB51" s="76"/>
      <c r="AC51" s="30"/>
      <c r="AD51" s="15"/>
    </row>
    <row r="52" spans="1:31" s="16" customFormat="1" ht="29.25" x14ac:dyDescent="0.25">
      <c r="A52" s="13"/>
      <c r="B52" s="13"/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2" t="s">
        <v>104</v>
      </c>
      <c r="S52" s="6" t="s">
        <v>2</v>
      </c>
      <c r="T52" s="5">
        <v>2.5</v>
      </c>
      <c r="U52" s="108"/>
      <c r="V52" s="108"/>
      <c r="W52" s="9"/>
      <c r="X52" s="107"/>
      <c r="Y52" s="107"/>
      <c r="Z52" s="3">
        <f t="shared" ref="Z52:Z64" si="10">T52</f>
        <v>2.5</v>
      </c>
      <c r="AA52" s="6">
        <v>2021</v>
      </c>
      <c r="AB52" s="76"/>
      <c r="AC52" s="30"/>
      <c r="AD52" s="15"/>
    </row>
    <row r="53" spans="1:31" s="16" customFormat="1" ht="27" customHeight="1" x14ac:dyDescent="0.25">
      <c r="A53" s="21" t="s">
        <v>10</v>
      </c>
      <c r="B53" s="21" t="s">
        <v>11</v>
      </c>
      <c r="C53" s="21" t="s">
        <v>12</v>
      </c>
      <c r="D53" s="21" t="s">
        <v>10</v>
      </c>
      <c r="E53" s="21" t="s">
        <v>20</v>
      </c>
      <c r="F53" s="21" t="s">
        <v>11</v>
      </c>
      <c r="G53" s="21" t="s">
        <v>12</v>
      </c>
      <c r="H53" s="21" t="s">
        <v>10</v>
      </c>
      <c r="I53" s="21" t="s">
        <v>18</v>
      </c>
      <c r="J53" s="21" t="s">
        <v>11</v>
      </c>
      <c r="K53" s="21" t="s">
        <v>10</v>
      </c>
      <c r="L53" s="21" t="s">
        <v>11</v>
      </c>
      <c r="M53" s="21" t="s">
        <v>10</v>
      </c>
      <c r="N53" s="21" t="s">
        <v>10</v>
      </c>
      <c r="O53" s="21" t="s">
        <v>10</v>
      </c>
      <c r="P53" s="21" t="s">
        <v>10</v>
      </c>
      <c r="Q53" s="21" t="s">
        <v>10</v>
      </c>
      <c r="R53" s="138" t="s">
        <v>178</v>
      </c>
      <c r="S53" s="135" t="s">
        <v>33</v>
      </c>
      <c r="T53" s="25">
        <f>T54+T55</f>
        <v>8212.2000000000007</v>
      </c>
      <c r="U53" s="110"/>
      <c r="V53" s="110"/>
      <c r="W53" s="50"/>
      <c r="X53" s="56"/>
      <c r="Y53" s="56"/>
      <c r="Z53" s="25">
        <f t="shared" si="10"/>
        <v>8212.2000000000007</v>
      </c>
      <c r="AA53" s="23">
        <v>2021</v>
      </c>
      <c r="AB53" s="76"/>
      <c r="AC53" s="30"/>
      <c r="AD53" s="15"/>
    </row>
    <row r="54" spans="1:31" s="16" customFormat="1" ht="27" customHeight="1" x14ac:dyDescent="0.25">
      <c r="A54" s="21" t="s">
        <v>10</v>
      </c>
      <c r="B54" s="21" t="s">
        <v>11</v>
      </c>
      <c r="C54" s="21" t="s">
        <v>12</v>
      </c>
      <c r="D54" s="21" t="s">
        <v>10</v>
      </c>
      <c r="E54" s="21" t="s">
        <v>20</v>
      </c>
      <c r="F54" s="21" t="s">
        <v>11</v>
      </c>
      <c r="G54" s="21" t="s">
        <v>12</v>
      </c>
      <c r="H54" s="21" t="s">
        <v>10</v>
      </c>
      <c r="I54" s="21" t="s">
        <v>18</v>
      </c>
      <c r="J54" s="21" t="s">
        <v>11</v>
      </c>
      <c r="K54" s="21" t="s">
        <v>116</v>
      </c>
      <c r="L54" s="21" t="s">
        <v>11</v>
      </c>
      <c r="M54" s="21" t="s">
        <v>10</v>
      </c>
      <c r="N54" s="21" t="s">
        <v>10</v>
      </c>
      <c r="O54" s="21" t="s">
        <v>21</v>
      </c>
      <c r="P54" s="21" t="s">
        <v>22</v>
      </c>
      <c r="Q54" s="21" t="s">
        <v>11</v>
      </c>
      <c r="R54" s="139"/>
      <c r="S54" s="136"/>
      <c r="T54" s="24">
        <f>350-262.6+298.2-44.8</f>
        <v>340.79999999999995</v>
      </c>
      <c r="U54" s="110"/>
      <c r="V54" s="110"/>
      <c r="W54" s="50"/>
      <c r="X54" s="110"/>
      <c r="Y54" s="59"/>
      <c r="Z54" s="25">
        <f t="shared" si="10"/>
        <v>340.79999999999995</v>
      </c>
      <c r="AA54" s="23">
        <v>2021</v>
      </c>
      <c r="AB54" s="73"/>
      <c r="AC54" s="63"/>
      <c r="AD54" s="64"/>
      <c r="AE54" s="65"/>
    </row>
    <row r="55" spans="1:31" s="16" customFormat="1" ht="27" customHeight="1" x14ac:dyDescent="0.25">
      <c r="A55" s="21" t="s">
        <v>10</v>
      </c>
      <c r="B55" s="21" t="s">
        <v>11</v>
      </c>
      <c r="C55" s="21" t="s">
        <v>12</v>
      </c>
      <c r="D55" s="21" t="s">
        <v>10</v>
      </c>
      <c r="E55" s="21" t="s">
        <v>20</v>
      </c>
      <c r="F55" s="21" t="s">
        <v>11</v>
      </c>
      <c r="G55" s="21" t="s">
        <v>12</v>
      </c>
      <c r="H55" s="21" t="s">
        <v>10</v>
      </c>
      <c r="I55" s="21" t="s">
        <v>18</v>
      </c>
      <c r="J55" s="21" t="s">
        <v>11</v>
      </c>
      <c r="K55" s="21" t="s">
        <v>116</v>
      </c>
      <c r="L55" s="21" t="s">
        <v>11</v>
      </c>
      <c r="M55" s="21" t="s">
        <v>17</v>
      </c>
      <c r="N55" s="21" t="s">
        <v>21</v>
      </c>
      <c r="O55" s="21" t="s">
        <v>21</v>
      </c>
      <c r="P55" s="21" t="s">
        <v>22</v>
      </c>
      <c r="Q55" s="21" t="s">
        <v>11</v>
      </c>
      <c r="R55" s="140"/>
      <c r="S55" s="137"/>
      <c r="T55" s="24">
        <f>7618.7+262.6-9.9</f>
        <v>7871.4000000000005</v>
      </c>
      <c r="U55" s="110"/>
      <c r="V55" s="110"/>
      <c r="W55" s="50"/>
      <c r="X55" s="110"/>
      <c r="Y55" s="59"/>
      <c r="Z55" s="25">
        <f t="shared" si="10"/>
        <v>7871.4000000000005</v>
      </c>
      <c r="AA55" s="23">
        <v>2021</v>
      </c>
      <c r="AB55" s="73"/>
      <c r="AC55" s="63"/>
      <c r="AD55" s="64"/>
      <c r="AE55" s="65"/>
    </row>
    <row r="56" spans="1:31" s="16" customFormat="1" ht="30" x14ac:dyDescent="0.25">
      <c r="A56" s="13"/>
      <c r="B56" s="13"/>
      <c r="C56" s="13"/>
      <c r="D56" s="13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7" t="s">
        <v>108</v>
      </c>
      <c r="S56" s="6" t="s">
        <v>1</v>
      </c>
      <c r="T56" s="5">
        <v>100</v>
      </c>
      <c r="U56" s="108"/>
      <c r="V56" s="107"/>
      <c r="W56" s="5"/>
      <c r="X56" s="107"/>
      <c r="Y56" s="107"/>
      <c r="Z56" s="3">
        <f t="shared" si="10"/>
        <v>100</v>
      </c>
      <c r="AA56" s="8">
        <v>2021</v>
      </c>
      <c r="AB56" s="73"/>
      <c r="AC56" s="63"/>
      <c r="AD56" s="64"/>
      <c r="AE56" s="65"/>
    </row>
    <row r="57" spans="1:31" s="16" customFormat="1" ht="48" customHeight="1" x14ac:dyDescent="0.25">
      <c r="A57" s="21" t="s">
        <v>10</v>
      </c>
      <c r="B57" s="21" t="s">
        <v>11</v>
      </c>
      <c r="C57" s="21" t="s">
        <v>12</v>
      </c>
      <c r="D57" s="21" t="s">
        <v>10</v>
      </c>
      <c r="E57" s="21" t="s">
        <v>20</v>
      </c>
      <c r="F57" s="21" t="s">
        <v>10</v>
      </c>
      <c r="G57" s="21" t="s">
        <v>19</v>
      </c>
      <c r="H57" s="21" t="s">
        <v>10</v>
      </c>
      <c r="I57" s="21" t="s">
        <v>18</v>
      </c>
      <c r="J57" s="21" t="s">
        <v>11</v>
      </c>
      <c r="K57" s="21" t="s">
        <v>10</v>
      </c>
      <c r="L57" s="21" t="s">
        <v>11</v>
      </c>
      <c r="M57" s="21" t="s">
        <v>10</v>
      </c>
      <c r="N57" s="21" t="s">
        <v>10</v>
      </c>
      <c r="O57" s="21" t="s">
        <v>10</v>
      </c>
      <c r="P57" s="21" t="s">
        <v>21</v>
      </c>
      <c r="Q57" s="21" t="s">
        <v>18</v>
      </c>
      <c r="R57" s="45" t="s">
        <v>179</v>
      </c>
      <c r="S57" s="23" t="s">
        <v>33</v>
      </c>
      <c r="T57" s="25">
        <v>898.2</v>
      </c>
      <c r="U57" s="110"/>
      <c r="V57" s="110"/>
      <c r="W57" s="50"/>
      <c r="X57" s="110"/>
      <c r="Y57" s="59"/>
      <c r="Z57" s="25">
        <f t="shared" si="10"/>
        <v>898.2</v>
      </c>
      <c r="AA57" s="23">
        <v>2021</v>
      </c>
      <c r="AB57" s="73"/>
      <c r="AC57" s="63"/>
      <c r="AD57" s="64"/>
      <c r="AE57" s="65"/>
    </row>
    <row r="58" spans="1:31" s="16" customFormat="1" ht="33.6" customHeight="1" x14ac:dyDescent="0.25">
      <c r="A58" s="13"/>
      <c r="B58" s="13"/>
      <c r="C58" s="13"/>
      <c r="D58" s="13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2" t="s">
        <v>104</v>
      </c>
      <c r="S58" s="6" t="s">
        <v>2</v>
      </c>
      <c r="T58" s="60">
        <v>0.91400000000000003</v>
      </c>
      <c r="U58" s="109"/>
      <c r="V58" s="109"/>
      <c r="W58" s="60"/>
      <c r="X58" s="109"/>
      <c r="Y58" s="109"/>
      <c r="Z58" s="61">
        <f t="shared" si="10"/>
        <v>0.91400000000000003</v>
      </c>
      <c r="AA58" s="6">
        <v>2021</v>
      </c>
      <c r="AB58" s="73"/>
      <c r="AC58" s="63"/>
      <c r="AD58" s="64"/>
      <c r="AE58" s="65"/>
    </row>
    <row r="59" spans="1:31" s="16" customFormat="1" ht="48" customHeight="1" x14ac:dyDescent="0.25">
      <c r="A59" s="21" t="s">
        <v>10</v>
      </c>
      <c r="B59" s="21" t="s">
        <v>11</v>
      </c>
      <c r="C59" s="21" t="s">
        <v>12</v>
      </c>
      <c r="D59" s="21" t="s">
        <v>10</v>
      </c>
      <c r="E59" s="21" t="s">
        <v>20</v>
      </c>
      <c r="F59" s="21" t="s">
        <v>10</v>
      </c>
      <c r="G59" s="21" t="s">
        <v>19</v>
      </c>
      <c r="H59" s="21" t="s">
        <v>10</v>
      </c>
      <c r="I59" s="21" t="s">
        <v>18</v>
      </c>
      <c r="J59" s="21" t="s">
        <v>11</v>
      </c>
      <c r="K59" s="21" t="s">
        <v>10</v>
      </c>
      <c r="L59" s="21" t="s">
        <v>11</v>
      </c>
      <c r="M59" s="21" t="s">
        <v>10</v>
      </c>
      <c r="N59" s="21" t="s">
        <v>10</v>
      </c>
      <c r="O59" s="21" t="s">
        <v>10</v>
      </c>
      <c r="P59" s="21" t="s">
        <v>21</v>
      </c>
      <c r="Q59" s="21" t="s">
        <v>19</v>
      </c>
      <c r="R59" s="45" t="s">
        <v>180</v>
      </c>
      <c r="S59" s="23" t="s">
        <v>33</v>
      </c>
      <c r="T59" s="25">
        <v>2193.3000000000002</v>
      </c>
      <c r="U59" s="110"/>
      <c r="V59" s="110"/>
      <c r="W59" s="50"/>
      <c r="X59" s="110"/>
      <c r="Y59" s="59"/>
      <c r="Z59" s="25">
        <f t="shared" si="10"/>
        <v>2193.3000000000002</v>
      </c>
      <c r="AA59" s="23">
        <v>2021</v>
      </c>
      <c r="AB59" s="73"/>
      <c r="AC59" s="63"/>
      <c r="AD59" s="64"/>
      <c r="AE59" s="65"/>
    </row>
    <row r="60" spans="1:31" s="16" customFormat="1" ht="34.15" customHeight="1" x14ac:dyDescent="0.25">
      <c r="A60" s="13"/>
      <c r="B60" s="13"/>
      <c r="C60" s="13"/>
      <c r="D60" s="13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2" t="s">
        <v>104</v>
      </c>
      <c r="S60" s="6" t="s">
        <v>2</v>
      </c>
      <c r="T60" s="60">
        <v>0.29799999999999999</v>
      </c>
      <c r="U60" s="109"/>
      <c r="V60" s="109"/>
      <c r="W60" s="60"/>
      <c r="X60" s="109"/>
      <c r="Y60" s="109"/>
      <c r="Z60" s="61">
        <f t="shared" si="10"/>
        <v>0.29799999999999999</v>
      </c>
      <c r="AA60" s="6">
        <v>2021</v>
      </c>
      <c r="AB60" s="73"/>
      <c r="AC60" s="63"/>
      <c r="AD60" s="64"/>
      <c r="AE60" s="65"/>
    </row>
    <row r="61" spans="1:31" s="16" customFormat="1" ht="47.45" customHeight="1" x14ac:dyDescent="0.25">
      <c r="A61" s="21" t="s">
        <v>10</v>
      </c>
      <c r="B61" s="21" t="s">
        <v>11</v>
      </c>
      <c r="C61" s="21" t="s">
        <v>12</v>
      </c>
      <c r="D61" s="21" t="s">
        <v>10</v>
      </c>
      <c r="E61" s="21" t="s">
        <v>20</v>
      </c>
      <c r="F61" s="21" t="s">
        <v>10</v>
      </c>
      <c r="G61" s="21" t="s">
        <v>19</v>
      </c>
      <c r="H61" s="21" t="s">
        <v>10</v>
      </c>
      <c r="I61" s="21" t="s">
        <v>18</v>
      </c>
      <c r="J61" s="21" t="s">
        <v>11</v>
      </c>
      <c r="K61" s="21" t="s">
        <v>10</v>
      </c>
      <c r="L61" s="21" t="s">
        <v>11</v>
      </c>
      <c r="M61" s="21" t="s">
        <v>10</v>
      </c>
      <c r="N61" s="21" t="s">
        <v>10</v>
      </c>
      <c r="O61" s="21" t="s">
        <v>10</v>
      </c>
      <c r="P61" s="21" t="s">
        <v>20</v>
      </c>
      <c r="Q61" s="21" t="s">
        <v>10</v>
      </c>
      <c r="R61" s="45" t="s">
        <v>181</v>
      </c>
      <c r="S61" s="23" t="s">
        <v>33</v>
      </c>
      <c r="T61" s="25">
        <v>2479.6</v>
      </c>
      <c r="U61" s="110"/>
      <c r="V61" s="110"/>
      <c r="W61" s="50"/>
      <c r="X61" s="110"/>
      <c r="Y61" s="59"/>
      <c r="Z61" s="25">
        <f t="shared" si="10"/>
        <v>2479.6</v>
      </c>
      <c r="AA61" s="23">
        <v>2021</v>
      </c>
      <c r="AB61" s="73"/>
      <c r="AC61" s="63"/>
      <c r="AD61" s="64"/>
      <c r="AE61" s="65"/>
    </row>
    <row r="62" spans="1:31" s="16" customFormat="1" ht="36" customHeight="1" x14ac:dyDescent="0.25">
      <c r="A62" s="13"/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2" t="s">
        <v>104</v>
      </c>
      <c r="S62" s="6" t="s">
        <v>2</v>
      </c>
      <c r="T62" s="60">
        <v>0.29499999999999998</v>
      </c>
      <c r="U62" s="109"/>
      <c r="V62" s="109"/>
      <c r="W62" s="60"/>
      <c r="X62" s="109"/>
      <c r="Y62" s="109"/>
      <c r="Z62" s="61">
        <f t="shared" si="10"/>
        <v>0.29499999999999998</v>
      </c>
      <c r="AA62" s="6">
        <v>2021</v>
      </c>
      <c r="AB62" s="73"/>
      <c r="AC62" s="63"/>
      <c r="AD62" s="64"/>
      <c r="AE62" s="65"/>
    </row>
    <row r="63" spans="1:31" s="16" customFormat="1" ht="47.45" customHeight="1" x14ac:dyDescent="0.25">
      <c r="A63" s="21" t="s">
        <v>10</v>
      </c>
      <c r="B63" s="21" t="s">
        <v>11</v>
      </c>
      <c r="C63" s="21" t="s">
        <v>12</v>
      </c>
      <c r="D63" s="21" t="s">
        <v>10</v>
      </c>
      <c r="E63" s="21" t="s">
        <v>20</v>
      </c>
      <c r="F63" s="21" t="s">
        <v>10</v>
      </c>
      <c r="G63" s="21" t="s">
        <v>19</v>
      </c>
      <c r="H63" s="21" t="s">
        <v>10</v>
      </c>
      <c r="I63" s="21" t="s">
        <v>18</v>
      </c>
      <c r="J63" s="21" t="s">
        <v>11</v>
      </c>
      <c r="K63" s="21" t="s">
        <v>10</v>
      </c>
      <c r="L63" s="21" t="s">
        <v>11</v>
      </c>
      <c r="M63" s="21" t="s">
        <v>10</v>
      </c>
      <c r="N63" s="21" t="s">
        <v>10</v>
      </c>
      <c r="O63" s="21" t="s">
        <v>10</v>
      </c>
      <c r="P63" s="21" t="s">
        <v>20</v>
      </c>
      <c r="Q63" s="21" t="s">
        <v>11</v>
      </c>
      <c r="R63" s="45" t="s">
        <v>182</v>
      </c>
      <c r="S63" s="23" t="s">
        <v>33</v>
      </c>
      <c r="T63" s="25">
        <v>1650.9</v>
      </c>
      <c r="U63" s="110"/>
      <c r="V63" s="110"/>
      <c r="W63" s="50"/>
      <c r="X63" s="110"/>
      <c r="Y63" s="59"/>
      <c r="Z63" s="25">
        <f t="shared" si="10"/>
        <v>1650.9</v>
      </c>
      <c r="AA63" s="23">
        <v>2021</v>
      </c>
      <c r="AB63" s="73"/>
      <c r="AC63" s="63"/>
      <c r="AD63" s="64"/>
      <c r="AE63" s="65"/>
    </row>
    <row r="64" spans="1:31" s="16" customFormat="1" ht="36" customHeight="1" x14ac:dyDescent="0.25">
      <c r="A64" s="13"/>
      <c r="B64" s="13"/>
      <c r="C64" s="13"/>
      <c r="D64" s="13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2" t="s">
        <v>104</v>
      </c>
      <c r="S64" s="6" t="s">
        <v>2</v>
      </c>
      <c r="T64" s="60">
        <v>0.23799999999999999</v>
      </c>
      <c r="U64" s="109"/>
      <c r="V64" s="109"/>
      <c r="W64" s="60"/>
      <c r="X64" s="109"/>
      <c r="Y64" s="109"/>
      <c r="Z64" s="61">
        <f t="shared" si="10"/>
        <v>0.23799999999999999</v>
      </c>
      <c r="AA64" s="6">
        <v>2021</v>
      </c>
      <c r="AB64" s="73"/>
      <c r="AC64" s="63"/>
      <c r="AD64" s="64"/>
      <c r="AE64" s="65"/>
    </row>
    <row r="65" spans="1:32" s="20" customFormat="1" ht="42.75" x14ac:dyDescent="0.25">
      <c r="A65" s="39"/>
      <c r="B65" s="39"/>
      <c r="C65" s="39"/>
      <c r="D65" s="39" t="s">
        <v>10</v>
      </c>
      <c r="E65" s="39" t="s">
        <v>20</v>
      </c>
      <c r="F65" s="39" t="s">
        <v>10</v>
      </c>
      <c r="G65" s="39" t="s">
        <v>19</v>
      </c>
      <c r="H65" s="39" t="s">
        <v>10</v>
      </c>
      <c r="I65" s="39" t="s">
        <v>18</v>
      </c>
      <c r="J65" s="39" t="s">
        <v>11</v>
      </c>
      <c r="K65" s="39" t="s">
        <v>10</v>
      </c>
      <c r="L65" s="39" t="s">
        <v>12</v>
      </c>
      <c r="M65" s="39" t="s">
        <v>10</v>
      </c>
      <c r="N65" s="39" t="s">
        <v>10</v>
      </c>
      <c r="O65" s="39" t="s">
        <v>10</v>
      </c>
      <c r="P65" s="39" t="s">
        <v>10</v>
      </c>
      <c r="Q65" s="39" t="s">
        <v>10</v>
      </c>
      <c r="R65" s="40" t="s">
        <v>24</v>
      </c>
      <c r="S65" s="41" t="s">
        <v>33</v>
      </c>
      <c r="T65" s="42">
        <f>T69+T75+T80+T84+T88+T92+T96+T100+T104+T108+T112+T148+T116+T121+T125+T130+T134+T138+T143+T152+T156+T160+T164+T168+T172+T176+T180+T184+T188+T195+T199+T203+T207+T211+T215+T222+T226+T230+T234+T238+T242+T246</f>
        <v>1555404.5999999996</v>
      </c>
      <c r="U65" s="42">
        <f>U69+U75+U80+U84+U88+U92+U96+U100+U104+U108+U112+U148+U116+U121+U125+U130+U134+U138+U143+U152+U156+U160+U164+U168+U172+U176+U180+U184+U188+U195+U199+U203+U207+U211+U215+U222+U226+U230+U234+U238+U242+U246</f>
        <v>990213.00000000023</v>
      </c>
      <c r="V65" s="42">
        <f>V69+V75+V80+V84+V88+V92+V96+V100+V104+V108+V112+V148+V116+V121+V125+V130+V134+V138+V143+V152+V156+V160+V164+V168+V172+V176+V180+V184+V188+V195+V199+V203+V207+V211+V215+V222+V226+V230+V234+V238+V242+V246+V250+V254+V258</f>
        <v>1130200.1000000003</v>
      </c>
      <c r="W65" s="42">
        <f>W69+W75+W80+W84+W188+W215+W222+W226+W230+W234+W258+W265+W269+W273+W277+W281+W285+W289</f>
        <v>1286243.3999999999</v>
      </c>
      <c r="X65" s="42">
        <f>X69+X75+X80+X84+X88+X92+X96+X100+X104+X108+X112+X148+X116+X121+X125+X130+X134+X138+X143+X152+X156+X160+X164+X168+X172+X176+X180+X184+X188+X195+X199+X203+X207+X211+X215+X222+X226+X230+X234+X238+X242+X246</f>
        <v>208818.5</v>
      </c>
      <c r="Y65" s="42">
        <f>Y69+Y75+Y80+Y265</f>
        <v>208818.5</v>
      </c>
      <c r="Z65" s="42">
        <f>T65+U65+V65+W65+X65+Y65</f>
        <v>5379698.0999999996</v>
      </c>
      <c r="AA65" s="41">
        <v>2026</v>
      </c>
      <c r="AB65" s="86"/>
      <c r="AC65" s="15"/>
      <c r="AD65" s="15"/>
      <c r="AE65" s="16"/>
      <c r="AF65" s="16"/>
    </row>
    <row r="66" spans="1:32" s="2" customFormat="1" ht="44.25" x14ac:dyDescent="0.25">
      <c r="A66" s="13"/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2" t="s">
        <v>58</v>
      </c>
      <c r="S66" s="6" t="s">
        <v>34</v>
      </c>
      <c r="T66" s="5"/>
      <c r="U66" s="107"/>
      <c r="V66" s="60">
        <f>V257</f>
        <v>2.4129999999999998</v>
      </c>
      <c r="W66" s="60">
        <f>W268</f>
        <v>21.141999999999999</v>
      </c>
      <c r="X66" s="60">
        <f>X71</f>
        <v>0.2</v>
      </c>
      <c r="Y66" s="60">
        <f>Y71+Y268</f>
        <v>22.324999999999999</v>
      </c>
      <c r="Z66" s="61">
        <f t="shared" ref="Z66:Z71" si="11">T66+U66+V66+W66+X66+Y66</f>
        <v>46.08</v>
      </c>
      <c r="AA66" s="6">
        <v>2026</v>
      </c>
      <c r="AB66" s="75"/>
      <c r="AC66" s="15"/>
      <c r="AD66" s="15"/>
      <c r="AE66" s="16"/>
      <c r="AF66" s="16"/>
    </row>
    <row r="67" spans="1:32" s="2" customFormat="1" ht="30" x14ac:dyDescent="0.25">
      <c r="A67" s="13"/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2" t="s">
        <v>59</v>
      </c>
      <c r="S67" s="6" t="s">
        <v>34</v>
      </c>
      <c r="T67" s="5">
        <f>T103+T107+T111+T120+T129+T133+T137+T142+T147</f>
        <v>13.38</v>
      </c>
      <c r="U67" s="5">
        <f>U72+U76+U151+U155+U159+U163+U167+U171</f>
        <v>15.555999999999999</v>
      </c>
      <c r="V67" s="60">
        <f>V72+V76+V179+V183+V187+V193+V198+V253+V220</f>
        <v>11.391999999999999</v>
      </c>
      <c r="W67" s="60">
        <f>W193+W225+W229+W233+W272+W276+W288+W292</f>
        <v>39.884999999999998</v>
      </c>
      <c r="X67" s="60">
        <f>X72+X76+X241+X245+X249</f>
        <v>34.15</v>
      </c>
      <c r="Y67" s="60">
        <f>Y72+Y76</f>
        <v>10.1</v>
      </c>
      <c r="Z67" s="61">
        <v>124.527</v>
      </c>
      <c r="AA67" s="6">
        <v>2026</v>
      </c>
      <c r="AB67" s="131" t="s">
        <v>245</v>
      </c>
      <c r="AC67" s="15"/>
      <c r="AD67" s="15"/>
      <c r="AE67" s="16"/>
      <c r="AF67" s="16"/>
    </row>
    <row r="68" spans="1:32" s="2" customFormat="1" ht="45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3"/>
      <c r="P68" s="13"/>
      <c r="Q68" s="13"/>
      <c r="R68" s="7" t="s">
        <v>92</v>
      </c>
      <c r="S68" s="6" t="s">
        <v>2</v>
      </c>
      <c r="T68" s="60">
        <f>T83+T95+T99+T124+T128+T141+T146+T119</f>
        <v>69.394800000000004</v>
      </c>
      <c r="U68" s="60">
        <f>U73+U83</f>
        <v>53.3</v>
      </c>
      <c r="V68" s="60">
        <f>V83+V73+V210+V263</f>
        <v>19.381</v>
      </c>
      <c r="W68" s="60">
        <f>W83+W284</f>
        <v>4.2059999999999995</v>
      </c>
      <c r="X68" s="60">
        <f>X83</f>
        <v>0.2</v>
      </c>
      <c r="Y68" s="60">
        <f>Y83</f>
        <v>0.2</v>
      </c>
      <c r="Z68" s="61">
        <f t="shared" si="11"/>
        <v>146.68179999999998</v>
      </c>
      <c r="AA68" s="6">
        <v>2026</v>
      </c>
      <c r="AB68" s="84"/>
      <c r="AC68" s="15"/>
      <c r="AD68" s="15"/>
      <c r="AE68" s="16"/>
      <c r="AF68" s="16"/>
    </row>
    <row r="69" spans="1:32" ht="30" x14ac:dyDescent="0.25">
      <c r="A69" s="21" t="s">
        <v>10</v>
      </c>
      <c r="B69" s="21" t="s">
        <v>11</v>
      </c>
      <c r="C69" s="21" t="s">
        <v>12</v>
      </c>
      <c r="D69" s="21" t="s">
        <v>10</v>
      </c>
      <c r="E69" s="21" t="s">
        <v>20</v>
      </c>
      <c r="F69" s="21" t="s">
        <v>10</v>
      </c>
      <c r="G69" s="21" t="s">
        <v>19</v>
      </c>
      <c r="H69" s="21" t="s">
        <v>10</v>
      </c>
      <c r="I69" s="21" t="s">
        <v>18</v>
      </c>
      <c r="J69" s="21" t="s">
        <v>11</v>
      </c>
      <c r="K69" s="21" t="s">
        <v>10</v>
      </c>
      <c r="L69" s="21" t="s">
        <v>12</v>
      </c>
      <c r="M69" s="21" t="s">
        <v>19</v>
      </c>
      <c r="N69" s="21" t="s">
        <v>19</v>
      </c>
      <c r="O69" s="21" t="s">
        <v>19</v>
      </c>
      <c r="P69" s="21" t="s">
        <v>19</v>
      </c>
      <c r="Q69" s="21" t="s">
        <v>19</v>
      </c>
      <c r="R69" s="44" t="s">
        <v>60</v>
      </c>
      <c r="S69" s="23" t="s">
        <v>33</v>
      </c>
      <c r="T69" s="25">
        <f>39180+2042-39960.1-129.8</f>
        <v>1132.1000000000015</v>
      </c>
      <c r="U69" s="25">
        <f>20838.6-10338.6+19996-1192-13982.1</f>
        <v>15321.9</v>
      </c>
      <c r="V69" s="25">
        <v>20590.5</v>
      </c>
      <c r="W69" s="25"/>
      <c r="X69" s="25">
        <v>7725.1</v>
      </c>
      <c r="Y69" s="25">
        <v>7725.1</v>
      </c>
      <c r="Z69" s="25">
        <f t="shared" si="11"/>
        <v>52494.7</v>
      </c>
      <c r="AA69" s="23">
        <v>2026</v>
      </c>
    </row>
    <row r="70" spans="1:32" ht="29.25" x14ac:dyDescent="0.25">
      <c r="A70" s="13"/>
      <c r="B70" s="13"/>
      <c r="C70" s="13"/>
      <c r="D70" s="13"/>
      <c r="E70" s="13"/>
      <c r="F70" s="13"/>
      <c r="G70" s="13"/>
      <c r="H70" s="13"/>
      <c r="I70" s="14"/>
      <c r="J70" s="13"/>
      <c r="K70" s="13"/>
      <c r="L70" s="13"/>
      <c r="M70" s="13"/>
      <c r="N70" s="13"/>
      <c r="O70" s="13"/>
      <c r="P70" s="13"/>
      <c r="Q70" s="13"/>
      <c r="R70" s="12" t="s">
        <v>100</v>
      </c>
      <c r="S70" s="100" t="s">
        <v>30</v>
      </c>
      <c r="T70" s="9">
        <v>1</v>
      </c>
      <c r="U70" s="9">
        <v>2</v>
      </c>
      <c r="V70" s="9">
        <v>10</v>
      </c>
      <c r="W70" s="9"/>
      <c r="X70" s="9">
        <v>1</v>
      </c>
      <c r="Y70" s="9">
        <v>1</v>
      </c>
      <c r="Z70" s="4">
        <f t="shared" si="11"/>
        <v>15</v>
      </c>
      <c r="AA70" s="6">
        <v>2026</v>
      </c>
    </row>
    <row r="71" spans="1:32" s="1" customFormat="1" ht="4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7" t="s">
        <v>111</v>
      </c>
      <c r="S71" s="6" t="s">
        <v>34</v>
      </c>
      <c r="T71" s="60"/>
      <c r="U71" s="107"/>
      <c r="V71" s="107"/>
      <c r="W71" s="5"/>
      <c r="X71" s="5">
        <v>0.2</v>
      </c>
      <c r="Y71" s="5">
        <v>0.2</v>
      </c>
      <c r="Z71" s="3">
        <f t="shared" si="11"/>
        <v>0.4</v>
      </c>
      <c r="AA71" s="6">
        <v>2026</v>
      </c>
      <c r="AB71" s="77"/>
      <c r="AC71" s="17"/>
      <c r="AD71" s="17"/>
    </row>
    <row r="72" spans="1:32" ht="30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7" t="s">
        <v>110</v>
      </c>
      <c r="S72" s="6" t="s">
        <v>34</v>
      </c>
      <c r="T72" s="5"/>
      <c r="U72" s="107"/>
      <c r="V72" s="107"/>
      <c r="W72" s="5"/>
      <c r="X72" s="5">
        <v>0.1</v>
      </c>
      <c r="Y72" s="5">
        <v>0.1</v>
      </c>
      <c r="Z72" s="3">
        <f t="shared" ref="Z72:Z78" si="12">T72+U72+V72+W72+X72+Y72</f>
        <v>0.2</v>
      </c>
      <c r="AA72" s="6">
        <v>2026</v>
      </c>
    </row>
    <row r="73" spans="1:32" ht="27.6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7" t="s">
        <v>114</v>
      </c>
      <c r="S73" s="6" t="s">
        <v>2</v>
      </c>
      <c r="T73" s="5"/>
      <c r="U73" s="109"/>
      <c r="V73" s="60">
        <v>0.78100000000000003</v>
      </c>
      <c r="W73" s="60"/>
      <c r="X73" s="60"/>
      <c r="Y73" s="60"/>
      <c r="Z73" s="61">
        <f>V73</f>
        <v>0.78100000000000003</v>
      </c>
      <c r="AA73" s="6">
        <v>2023</v>
      </c>
      <c r="AB73" s="72" t="s">
        <v>185</v>
      </c>
    </row>
    <row r="74" spans="1:32" s="16" customFormat="1" ht="29.25" x14ac:dyDescent="0.25">
      <c r="A74" s="13"/>
      <c r="B74" s="13"/>
      <c r="C74" s="13"/>
      <c r="D74" s="13"/>
      <c r="E74" s="13"/>
      <c r="F74" s="13"/>
      <c r="G74" s="13"/>
      <c r="H74" s="13"/>
      <c r="I74" s="14"/>
      <c r="J74" s="13"/>
      <c r="K74" s="13"/>
      <c r="L74" s="13"/>
      <c r="M74" s="13"/>
      <c r="N74" s="13"/>
      <c r="O74" s="13"/>
      <c r="P74" s="13"/>
      <c r="Q74" s="13"/>
      <c r="R74" s="12" t="s">
        <v>186</v>
      </c>
      <c r="S74" s="6" t="s">
        <v>1</v>
      </c>
      <c r="T74" s="5"/>
      <c r="U74" s="5">
        <v>51.4</v>
      </c>
      <c r="V74" s="5">
        <v>48.6</v>
      </c>
      <c r="W74" s="9"/>
      <c r="X74" s="9"/>
      <c r="Y74" s="9"/>
      <c r="Z74" s="3">
        <v>100</v>
      </c>
      <c r="AA74" s="8">
        <v>2023</v>
      </c>
      <c r="AB74" s="99"/>
      <c r="AC74" s="30"/>
      <c r="AD74" s="15"/>
    </row>
    <row r="75" spans="1:32" ht="30" x14ac:dyDescent="0.25">
      <c r="A75" s="21" t="s">
        <v>10</v>
      </c>
      <c r="B75" s="21" t="s">
        <v>11</v>
      </c>
      <c r="C75" s="21" t="s">
        <v>12</v>
      </c>
      <c r="D75" s="21" t="s">
        <v>10</v>
      </c>
      <c r="E75" s="21" t="s">
        <v>20</v>
      </c>
      <c r="F75" s="21" t="s">
        <v>10</v>
      </c>
      <c r="G75" s="21" t="s">
        <v>19</v>
      </c>
      <c r="H75" s="21" t="s">
        <v>10</v>
      </c>
      <c r="I75" s="21" t="s">
        <v>18</v>
      </c>
      <c r="J75" s="21" t="s">
        <v>11</v>
      </c>
      <c r="K75" s="21" t="s">
        <v>10</v>
      </c>
      <c r="L75" s="21" t="s">
        <v>12</v>
      </c>
      <c r="M75" s="21" t="s">
        <v>19</v>
      </c>
      <c r="N75" s="21" t="s">
        <v>19</v>
      </c>
      <c r="O75" s="21" t="s">
        <v>19</v>
      </c>
      <c r="P75" s="21" t="s">
        <v>19</v>
      </c>
      <c r="Q75" s="21" t="s">
        <v>19</v>
      </c>
      <c r="R75" s="22" t="s">
        <v>56</v>
      </c>
      <c r="S75" s="23" t="s">
        <v>33</v>
      </c>
      <c r="T75" s="25">
        <f>770.4+150+7000+500-553-1203.8</f>
        <v>6663.5999999999995</v>
      </c>
      <c r="U75" s="25">
        <f>19629.9-7136.5-1000+4312.2-2322.6</f>
        <v>13483.000000000002</v>
      </c>
      <c r="V75" s="25">
        <f>22997.7-13259-2837.5-2510</f>
        <v>4391.2000000000007</v>
      </c>
      <c r="W75" s="25"/>
      <c r="X75" s="25">
        <v>20000</v>
      </c>
      <c r="Y75" s="25">
        <v>20000</v>
      </c>
      <c r="Z75" s="25">
        <f t="shared" si="12"/>
        <v>64537.8</v>
      </c>
      <c r="AA75" s="23">
        <v>2026</v>
      </c>
      <c r="AC75" s="43"/>
    </row>
    <row r="76" spans="1:32" ht="3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7" t="s">
        <v>57</v>
      </c>
      <c r="S76" s="6" t="s">
        <v>39</v>
      </c>
      <c r="T76" s="5"/>
      <c r="U76" s="60">
        <v>1.2829999999999999</v>
      </c>
      <c r="V76" s="109"/>
      <c r="W76" s="5"/>
      <c r="X76" s="5">
        <v>10</v>
      </c>
      <c r="Y76" s="5">
        <v>10</v>
      </c>
      <c r="Z76" s="3">
        <f t="shared" si="12"/>
        <v>21.283000000000001</v>
      </c>
      <c r="AA76" s="6">
        <v>2026</v>
      </c>
    </row>
    <row r="77" spans="1:32" ht="27.6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7" t="s">
        <v>102</v>
      </c>
      <c r="S77" s="6" t="s">
        <v>1</v>
      </c>
      <c r="T77" s="5">
        <v>100</v>
      </c>
      <c r="U77" s="107"/>
      <c r="V77" s="107"/>
      <c r="W77" s="5"/>
      <c r="X77" s="107"/>
      <c r="Y77" s="107"/>
      <c r="Z77" s="3">
        <f t="shared" si="12"/>
        <v>100</v>
      </c>
      <c r="AA77" s="6">
        <v>2021</v>
      </c>
    </row>
    <row r="78" spans="1:32" s="1" customFormat="1" ht="3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7" t="s">
        <v>113</v>
      </c>
      <c r="S78" s="6" t="s">
        <v>15</v>
      </c>
      <c r="T78" s="5">
        <v>182.4</v>
      </c>
      <c r="U78" s="107"/>
      <c r="V78" s="107"/>
      <c r="W78" s="5"/>
      <c r="X78" s="107"/>
      <c r="Y78" s="107"/>
      <c r="Z78" s="3">
        <f t="shared" si="12"/>
        <v>182.4</v>
      </c>
      <c r="AA78" s="6">
        <v>2021</v>
      </c>
      <c r="AB78" s="72"/>
      <c r="AC78" s="17"/>
      <c r="AD78" s="17"/>
    </row>
    <row r="79" spans="1:32" ht="27.6" customHeight="1" x14ac:dyDescent="0.25">
      <c r="A79" s="13"/>
      <c r="B79" s="13"/>
      <c r="C79" s="13"/>
      <c r="D79" s="13"/>
      <c r="E79" s="13"/>
      <c r="F79" s="13"/>
      <c r="G79" s="13"/>
      <c r="H79" s="13"/>
      <c r="I79" s="14"/>
      <c r="J79" s="13"/>
      <c r="K79" s="13"/>
      <c r="L79" s="13"/>
      <c r="M79" s="13"/>
      <c r="N79" s="13"/>
      <c r="O79" s="13"/>
      <c r="P79" s="13"/>
      <c r="Q79" s="13"/>
      <c r="R79" s="12" t="s">
        <v>174</v>
      </c>
      <c r="S79" s="100" t="s">
        <v>30</v>
      </c>
      <c r="T79" s="9"/>
      <c r="U79" s="108"/>
      <c r="V79" s="9">
        <v>2</v>
      </c>
      <c r="W79" s="9"/>
      <c r="X79" s="9">
        <v>1</v>
      </c>
      <c r="Y79" s="9">
        <v>1</v>
      </c>
      <c r="Z79" s="4">
        <f>T79+U79+V79+W79+X79+Y79</f>
        <v>4</v>
      </c>
      <c r="AA79" s="6">
        <v>2026</v>
      </c>
    </row>
    <row r="80" spans="1:32" ht="22.15" customHeight="1" x14ac:dyDescent="0.25">
      <c r="A80" s="21" t="s">
        <v>10</v>
      </c>
      <c r="B80" s="21" t="s">
        <v>11</v>
      </c>
      <c r="C80" s="21" t="s">
        <v>12</v>
      </c>
      <c r="D80" s="21" t="s">
        <v>10</v>
      </c>
      <c r="E80" s="21" t="s">
        <v>20</v>
      </c>
      <c r="F80" s="21" t="s">
        <v>10</v>
      </c>
      <c r="G80" s="21" t="s">
        <v>19</v>
      </c>
      <c r="H80" s="21" t="s">
        <v>10</v>
      </c>
      <c r="I80" s="21" t="s">
        <v>18</v>
      </c>
      <c r="J80" s="21" t="s">
        <v>11</v>
      </c>
      <c r="K80" s="21" t="s">
        <v>10</v>
      </c>
      <c r="L80" s="21" t="s">
        <v>10</v>
      </c>
      <c r="M80" s="21" t="s">
        <v>10</v>
      </c>
      <c r="N80" s="21" t="s">
        <v>10</v>
      </c>
      <c r="O80" s="21" t="s">
        <v>10</v>
      </c>
      <c r="P80" s="21" t="s">
        <v>10</v>
      </c>
      <c r="Q80" s="21" t="s">
        <v>10</v>
      </c>
      <c r="R80" s="132" t="s">
        <v>137</v>
      </c>
      <c r="S80" s="135" t="s">
        <v>33</v>
      </c>
      <c r="T80" s="25">
        <f>T81+T82</f>
        <v>1210441.0999999999</v>
      </c>
      <c r="U80" s="25">
        <f>U81+U82</f>
        <v>854921.1</v>
      </c>
      <c r="V80" s="25">
        <f>V81+V82</f>
        <v>851376.1</v>
      </c>
      <c r="W80" s="25">
        <f>W81+W82</f>
        <v>858000</v>
      </c>
      <c r="X80" s="25">
        <f>X81+X82</f>
        <v>16712.900000000001</v>
      </c>
      <c r="Y80" s="25">
        <v>16712.900000000001</v>
      </c>
      <c r="Z80" s="25">
        <f>Z81+Z82</f>
        <v>3808164.1</v>
      </c>
      <c r="AA80" s="23">
        <v>2026</v>
      </c>
      <c r="AB80" s="101"/>
    </row>
    <row r="81" spans="1:32" ht="24.6" customHeight="1" x14ac:dyDescent="0.25">
      <c r="A81" s="21" t="s">
        <v>10</v>
      </c>
      <c r="B81" s="21" t="s">
        <v>11</v>
      </c>
      <c r="C81" s="21" t="s">
        <v>12</v>
      </c>
      <c r="D81" s="21" t="s">
        <v>10</v>
      </c>
      <c r="E81" s="21" t="s">
        <v>20</v>
      </c>
      <c r="F81" s="21" t="s">
        <v>10</v>
      </c>
      <c r="G81" s="21" t="s">
        <v>19</v>
      </c>
      <c r="H81" s="21" t="s">
        <v>10</v>
      </c>
      <c r="I81" s="21" t="s">
        <v>18</v>
      </c>
      <c r="J81" s="21" t="s">
        <v>11</v>
      </c>
      <c r="K81" s="21" t="s">
        <v>45</v>
      </c>
      <c r="L81" s="21" t="s">
        <v>11</v>
      </c>
      <c r="M81" s="21" t="s">
        <v>10</v>
      </c>
      <c r="N81" s="21" t="s">
        <v>10</v>
      </c>
      <c r="O81" s="21" t="s">
        <v>19</v>
      </c>
      <c r="P81" s="21" t="s">
        <v>21</v>
      </c>
      <c r="Q81" s="21" t="s">
        <v>12</v>
      </c>
      <c r="R81" s="133"/>
      <c r="S81" s="136"/>
      <c r="T81" s="24">
        <f>25805.5+12251.5-556.4-193-100-150-310-490-150-800+4439.1-798.2-8660.3-1635.5</f>
        <v>28652.7</v>
      </c>
      <c r="U81" s="24">
        <f>25805.5+1399.9-3200-6681.6-2402.7</f>
        <v>14921.100000000002</v>
      </c>
      <c r="V81" s="24">
        <v>11376.1</v>
      </c>
      <c r="W81" s="24">
        <v>18000</v>
      </c>
      <c r="X81" s="24">
        <v>16712.900000000001</v>
      </c>
      <c r="Y81" s="24">
        <v>16712.900000000001</v>
      </c>
      <c r="Z81" s="25">
        <f t="shared" ref="Z81:Z84" si="13">T81+U81+V81+W81+X81+Y81</f>
        <v>106375.69999999998</v>
      </c>
      <c r="AA81" s="23">
        <v>2026</v>
      </c>
      <c r="AB81" s="77"/>
    </row>
    <row r="82" spans="1:32" s="1" customFormat="1" ht="22.9" customHeight="1" x14ac:dyDescent="0.25">
      <c r="A82" s="21" t="s">
        <v>10</v>
      </c>
      <c r="B82" s="21" t="s">
        <v>11</v>
      </c>
      <c r="C82" s="21" t="s">
        <v>12</v>
      </c>
      <c r="D82" s="21" t="s">
        <v>10</v>
      </c>
      <c r="E82" s="21" t="s">
        <v>20</v>
      </c>
      <c r="F82" s="21" t="s">
        <v>10</v>
      </c>
      <c r="G82" s="21" t="s">
        <v>19</v>
      </c>
      <c r="H82" s="21" t="s">
        <v>10</v>
      </c>
      <c r="I82" s="21" t="s">
        <v>18</v>
      </c>
      <c r="J82" s="21" t="s">
        <v>11</v>
      </c>
      <c r="K82" s="21" t="s">
        <v>45</v>
      </c>
      <c r="L82" s="21" t="s">
        <v>11</v>
      </c>
      <c r="M82" s="21" t="s">
        <v>17</v>
      </c>
      <c r="N82" s="21" t="s">
        <v>21</v>
      </c>
      <c r="O82" s="21" t="s">
        <v>19</v>
      </c>
      <c r="P82" s="21" t="s">
        <v>21</v>
      </c>
      <c r="Q82" s="21" t="s">
        <v>12</v>
      </c>
      <c r="R82" s="134"/>
      <c r="S82" s="137"/>
      <c r="T82" s="24">
        <f>(672000+17906+421560+11232.9)+57555.8+1533.7</f>
        <v>1181788.3999999999</v>
      </c>
      <c r="U82" s="24">
        <v>840000</v>
      </c>
      <c r="V82" s="24">
        <v>840000</v>
      </c>
      <c r="W82" s="24">
        <f>798000+42000</f>
        <v>840000</v>
      </c>
      <c r="X82" s="24"/>
      <c r="Y82" s="24"/>
      <c r="Z82" s="25">
        <f t="shared" si="13"/>
        <v>3701788.4</v>
      </c>
      <c r="AA82" s="23">
        <v>2024</v>
      </c>
      <c r="AB82" s="72"/>
      <c r="AC82" s="17"/>
      <c r="AD82" s="17"/>
    </row>
    <row r="83" spans="1:32" s="20" customFormat="1" ht="27.6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7" t="s">
        <v>61</v>
      </c>
      <c r="S83" s="6" t="s">
        <v>2</v>
      </c>
      <c r="T83" s="60">
        <v>62.131999999999998</v>
      </c>
      <c r="U83" s="60">
        <v>53.3</v>
      </c>
      <c r="V83" s="60">
        <v>17.600000000000001</v>
      </c>
      <c r="W83" s="60">
        <v>3.9809999999999999</v>
      </c>
      <c r="X83" s="5">
        <v>0.2</v>
      </c>
      <c r="Y83" s="5">
        <v>0.2</v>
      </c>
      <c r="Z83" s="60">
        <f t="shared" si="13"/>
        <v>137.41299999999995</v>
      </c>
      <c r="AA83" s="6">
        <v>2026</v>
      </c>
      <c r="AB83" s="72"/>
      <c r="AC83" s="15"/>
      <c r="AD83" s="15"/>
      <c r="AE83" s="16"/>
      <c r="AF83" s="16"/>
    </row>
    <row r="84" spans="1:32" ht="33" customHeight="1" x14ac:dyDescent="0.25">
      <c r="A84" s="21" t="s">
        <v>10</v>
      </c>
      <c r="B84" s="21" t="s">
        <v>11</v>
      </c>
      <c r="C84" s="21" t="s">
        <v>12</v>
      </c>
      <c r="D84" s="21" t="s">
        <v>10</v>
      </c>
      <c r="E84" s="21" t="s">
        <v>20</v>
      </c>
      <c r="F84" s="21" t="s">
        <v>10</v>
      </c>
      <c r="G84" s="21" t="s">
        <v>19</v>
      </c>
      <c r="H84" s="21" t="s">
        <v>10</v>
      </c>
      <c r="I84" s="21" t="s">
        <v>18</v>
      </c>
      <c r="J84" s="21" t="s">
        <v>11</v>
      </c>
      <c r="K84" s="21" t="s">
        <v>10</v>
      </c>
      <c r="L84" s="21" t="s">
        <v>12</v>
      </c>
      <c r="M84" s="21" t="s">
        <v>10</v>
      </c>
      <c r="N84" s="21" t="s">
        <v>10</v>
      </c>
      <c r="O84" s="21" t="s">
        <v>10</v>
      </c>
      <c r="P84" s="21" t="s">
        <v>10</v>
      </c>
      <c r="Q84" s="21" t="s">
        <v>10</v>
      </c>
      <c r="R84" s="132" t="s">
        <v>109</v>
      </c>
      <c r="S84" s="135" t="s">
        <v>33</v>
      </c>
      <c r="T84" s="25">
        <f>T85</f>
        <v>8335.2999999999993</v>
      </c>
      <c r="U84" s="25">
        <f t="shared" ref="U84:V84" si="14">U85</f>
        <v>2864.7999999999997</v>
      </c>
      <c r="V84" s="25">
        <f t="shared" si="14"/>
        <v>10486.4</v>
      </c>
      <c r="W84" s="25">
        <f>W86</f>
        <v>8972.4</v>
      </c>
      <c r="X84" s="59"/>
      <c r="Y84" s="59"/>
      <c r="Z84" s="25">
        <f t="shared" si="13"/>
        <v>30658.9</v>
      </c>
      <c r="AA84" s="23">
        <v>2024</v>
      </c>
      <c r="AB84" s="96"/>
      <c r="AC84" s="43"/>
    </row>
    <row r="85" spans="1:32" ht="31.9" customHeight="1" x14ac:dyDescent="0.25">
      <c r="A85" s="21" t="s">
        <v>10</v>
      </c>
      <c r="B85" s="21" t="s">
        <v>11</v>
      </c>
      <c r="C85" s="21" t="s">
        <v>12</v>
      </c>
      <c r="D85" s="21" t="s">
        <v>10</v>
      </c>
      <c r="E85" s="21" t="s">
        <v>20</v>
      </c>
      <c r="F85" s="21" t="s">
        <v>10</v>
      </c>
      <c r="G85" s="21" t="s">
        <v>19</v>
      </c>
      <c r="H85" s="21" t="s">
        <v>10</v>
      </c>
      <c r="I85" s="21" t="s">
        <v>18</v>
      </c>
      <c r="J85" s="21" t="s">
        <v>11</v>
      </c>
      <c r="K85" s="21" t="s">
        <v>10</v>
      </c>
      <c r="L85" s="21" t="s">
        <v>12</v>
      </c>
      <c r="M85" s="21" t="s">
        <v>10</v>
      </c>
      <c r="N85" s="21" t="s">
        <v>10</v>
      </c>
      <c r="O85" s="21" t="s">
        <v>18</v>
      </c>
      <c r="P85" s="21" t="s">
        <v>17</v>
      </c>
      <c r="Q85" s="21" t="s">
        <v>11</v>
      </c>
      <c r="R85" s="133"/>
      <c r="S85" s="136"/>
      <c r="T85" s="24">
        <f>360+120.4+3210+490+2354+310+291+150+672.9+100+67.3+100+109.7</f>
        <v>8335.2999999999993</v>
      </c>
      <c r="U85" s="24">
        <f>2842+722.5+2096.5-1005.3-1790.9</f>
        <v>2864.7999999999997</v>
      </c>
      <c r="V85" s="24">
        <f>10619.9-133.5</f>
        <v>10486.4</v>
      </c>
      <c r="W85" s="25"/>
      <c r="X85" s="59"/>
      <c r="Y85" s="59"/>
      <c r="Z85" s="25">
        <f>T85+U85+V85</f>
        <v>21686.5</v>
      </c>
      <c r="AA85" s="23">
        <v>2023</v>
      </c>
      <c r="AB85" s="96"/>
      <c r="AC85" s="43"/>
    </row>
    <row r="86" spans="1:32" ht="26.45" customHeight="1" x14ac:dyDescent="0.25">
      <c r="A86" s="21" t="s">
        <v>10</v>
      </c>
      <c r="B86" s="21" t="s">
        <v>11</v>
      </c>
      <c r="C86" s="21" t="s">
        <v>12</v>
      </c>
      <c r="D86" s="21" t="s">
        <v>10</v>
      </c>
      <c r="E86" s="21" t="s">
        <v>20</v>
      </c>
      <c r="F86" s="21" t="s">
        <v>10</v>
      </c>
      <c r="G86" s="21" t="s">
        <v>19</v>
      </c>
      <c r="H86" s="21" t="s">
        <v>10</v>
      </c>
      <c r="I86" s="21" t="s">
        <v>18</v>
      </c>
      <c r="J86" s="21" t="s">
        <v>11</v>
      </c>
      <c r="K86" s="21" t="s">
        <v>10</v>
      </c>
      <c r="L86" s="21" t="s">
        <v>12</v>
      </c>
      <c r="M86" s="21" t="s">
        <v>10</v>
      </c>
      <c r="N86" s="21" t="s">
        <v>10</v>
      </c>
      <c r="O86" s="21" t="s">
        <v>11</v>
      </c>
      <c r="P86" s="21" t="s">
        <v>17</v>
      </c>
      <c r="Q86" s="21" t="s">
        <v>11</v>
      </c>
      <c r="R86" s="134"/>
      <c r="S86" s="137"/>
      <c r="T86" s="25"/>
      <c r="U86" s="25"/>
      <c r="V86" s="25"/>
      <c r="W86" s="24">
        <v>8972.4</v>
      </c>
      <c r="X86" s="59"/>
      <c r="Y86" s="59"/>
      <c r="Z86" s="25">
        <f t="shared" ref="Z86" si="15">T86+U86+V86+W86+X86+Y86</f>
        <v>8972.4</v>
      </c>
      <c r="AA86" s="23">
        <v>2024</v>
      </c>
      <c r="AB86" s="96"/>
      <c r="AC86" s="43"/>
    </row>
    <row r="87" spans="1:32" s="1" customFormat="1" ht="44.4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7" t="s">
        <v>175</v>
      </c>
      <c r="S87" s="58" t="s">
        <v>1</v>
      </c>
      <c r="T87" s="5">
        <v>100</v>
      </c>
      <c r="U87" s="5">
        <v>100</v>
      </c>
      <c r="V87" s="5">
        <v>100</v>
      </c>
      <c r="W87" s="5">
        <v>100</v>
      </c>
      <c r="X87" s="107"/>
      <c r="Y87" s="107"/>
      <c r="Z87" s="3">
        <f>T87</f>
        <v>100</v>
      </c>
      <c r="AA87" s="6">
        <v>2024</v>
      </c>
      <c r="AB87" s="78"/>
      <c r="AC87" s="17"/>
      <c r="AD87" s="17"/>
    </row>
    <row r="88" spans="1:32" ht="27.6" customHeight="1" x14ac:dyDescent="0.25">
      <c r="A88" s="21" t="s">
        <v>10</v>
      </c>
      <c r="B88" s="21" t="s">
        <v>11</v>
      </c>
      <c r="C88" s="21" t="s">
        <v>12</v>
      </c>
      <c r="D88" s="21" t="s">
        <v>10</v>
      </c>
      <c r="E88" s="21" t="s">
        <v>20</v>
      </c>
      <c r="F88" s="21" t="s">
        <v>10</v>
      </c>
      <c r="G88" s="21" t="s">
        <v>19</v>
      </c>
      <c r="H88" s="21" t="s">
        <v>10</v>
      </c>
      <c r="I88" s="21" t="s">
        <v>18</v>
      </c>
      <c r="J88" s="21" t="s">
        <v>11</v>
      </c>
      <c r="K88" s="21" t="s">
        <v>10</v>
      </c>
      <c r="L88" s="21" t="s">
        <v>12</v>
      </c>
      <c r="M88" s="21" t="s">
        <v>10</v>
      </c>
      <c r="N88" s="21" t="s">
        <v>10</v>
      </c>
      <c r="O88" s="21" t="s">
        <v>10</v>
      </c>
      <c r="P88" s="21" t="s">
        <v>10</v>
      </c>
      <c r="Q88" s="21" t="s">
        <v>10</v>
      </c>
      <c r="R88" s="132" t="s">
        <v>105</v>
      </c>
      <c r="S88" s="135" t="s">
        <v>33</v>
      </c>
      <c r="T88" s="25">
        <f>T89+T90</f>
        <v>6045.3000000000011</v>
      </c>
      <c r="U88" s="59"/>
      <c r="V88" s="59"/>
      <c r="W88" s="25"/>
      <c r="X88" s="59"/>
      <c r="Y88" s="59"/>
      <c r="Z88" s="25">
        <f t="shared" ref="Z88:Z115" si="16">T88+U88+V88+W88+X88+Y88</f>
        <v>6045.3000000000011</v>
      </c>
      <c r="AA88" s="23">
        <v>2021</v>
      </c>
      <c r="AB88" s="78"/>
      <c r="AC88" s="43"/>
    </row>
    <row r="89" spans="1:32" ht="29.45" customHeight="1" x14ac:dyDescent="0.25">
      <c r="A89" s="21" t="s">
        <v>10</v>
      </c>
      <c r="B89" s="21" t="s">
        <v>11</v>
      </c>
      <c r="C89" s="21" t="s">
        <v>12</v>
      </c>
      <c r="D89" s="21" t="s">
        <v>10</v>
      </c>
      <c r="E89" s="21" t="s">
        <v>20</v>
      </c>
      <c r="F89" s="21" t="s">
        <v>10</v>
      </c>
      <c r="G89" s="21" t="s">
        <v>19</v>
      </c>
      <c r="H89" s="21" t="s">
        <v>10</v>
      </c>
      <c r="I89" s="21" t="s">
        <v>18</v>
      </c>
      <c r="J89" s="21" t="s">
        <v>11</v>
      </c>
      <c r="K89" s="21" t="s">
        <v>10</v>
      </c>
      <c r="L89" s="21" t="s">
        <v>12</v>
      </c>
      <c r="M89" s="21" t="s">
        <v>40</v>
      </c>
      <c r="N89" s="21" t="s">
        <v>10</v>
      </c>
      <c r="O89" s="21" t="s">
        <v>18</v>
      </c>
      <c r="P89" s="21" t="s">
        <v>17</v>
      </c>
      <c r="Q89" s="21" t="s">
        <v>11</v>
      </c>
      <c r="R89" s="133"/>
      <c r="S89" s="136"/>
      <c r="T89" s="24">
        <f>2287.7-1078.6</f>
        <v>1209.0999999999999</v>
      </c>
      <c r="U89" s="56"/>
      <c r="V89" s="56"/>
      <c r="W89" s="24"/>
      <c r="X89" s="56"/>
      <c r="Y89" s="56"/>
      <c r="Z89" s="25">
        <f t="shared" si="16"/>
        <v>1209.0999999999999</v>
      </c>
      <c r="AA89" s="23">
        <v>2021</v>
      </c>
      <c r="AB89" s="79"/>
    </row>
    <row r="90" spans="1:32" ht="28.9" customHeight="1" x14ac:dyDescent="0.25">
      <c r="A90" s="21" t="s">
        <v>10</v>
      </c>
      <c r="B90" s="21" t="s">
        <v>11</v>
      </c>
      <c r="C90" s="21" t="s">
        <v>12</v>
      </c>
      <c r="D90" s="21" t="s">
        <v>10</v>
      </c>
      <c r="E90" s="21" t="s">
        <v>20</v>
      </c>
      <c r="F90" s="21" t="s">
        <v>10</v>
      </c>
      <c r="G90" s="21" t="s">
        <v>19</v>
      </c>
      <c r="H90" s="21" t="s">
        <v>10</v>
      </c>
      <c r="I90" s="21" t="s">
        <v>18</v>
      </c>
      <c r="J90" s="21" t="s">
        <v>11</v>
      </c>
      <c r="K90" s="21" t="s">
        <v>10</v>
      </c>
      <c r="L90" s="21" t="s">
        <v>12</v>
      </c>
      <c r="M90" s="21" t="s">
        <v>11</v>
      </c>
      <c r="N90" s="21" t="s">
        <v>10</v>
      </c>
      <c r="O90" s="21" t="s">
        <v>18</v>
      </c>
      <c r="P90" s="21" t="s">
        <v>17</v>
      </c>
      <c r="Q90" s="21" t="s">
        <v>11</v>
      </c>
      <c r="R90" s="134"/>
      <c r="S90" s="137"/>
      <c r="T90" s="24">
        <f>9150.7-4314.5</f>
        <v>4836.2000000000007</v>
      </c>
      <c r="U90" s="56"/>
      <c r="V90" s="56"/>
      <c r="W90" s="24"/>
      <c r="X90" s="56"/>
      <c r="Y90" s="56"/>
      <c r="Z90" s="25">
        <f t="shared" si="16"/>
        <v>4836.2000000000007</v>
      </c>
      <c r="AA90" s="23">
        <v>2021</v>
      </c>
      <c r="AB90" s="79"/>
    </row>
    <row r="91" spans="1:32" ht="33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7" t="s">
        <v>106</v>
      </c>
      <c r="S91" s="6" t="s">
        <v>15</v>
      </c>
      <c r="T91" s="81">
        <v>14.76</v>
      </c>
      <c r="U91" s="107"/>
      <c r="V91" s="107"/>
      <c r="W91" s="5"/>
      <c r="X91" s="107"/>
      <c r="Y91" s="107"/>
      <c r="Z91" s="67">
        <f t="shared" si="16"/>
        <v>14.76</v>
      </c>
      <c r="AA91" s="6">
        <v>2021</v>
      </c>
      <c r="AB91" s="77"/>
    </row>
    <row r="92" spans="1:32" ht="34.15" customHeight="1" x14ac:dyDescent="0.25">
      <c r="A92" s="21" t="s">
        <v>10</v>
      </c>
      <c r="B92" s="21" t="s">
        <v>11</v>
      </c>
      <c r="C92" s="21" t="s">
        <v>12</v>
      </c>
      <c r="D92" s="21" t="s">
        <v>10</v>
      </c>
      <c r="E92" s="21" t="s">
        <v>20</v>
      </c>
      <c r="F92" s="21" t="s">
        <v>10</v>
      </c>
      <c r="G92" s="21" t="s">
        <v>19</v>
      </c>
      <c r="H92" s="21" t="s">
        <v>10</v>
      </c>
      <c r="I92" s="21" t="s">
        <v>18</v>
      </c>
      <c r="J92" s="21" t="s">
        <v>11</v>
      </c>
      <c r="K92" s="21" t="s">
        <v>10</v>
      </c>
      <c r="L92" s="21" t="s">
        <v>12</v>
      </c>
      <c r="M92" s="21" t="s">
        <v>10</v>
      </c>
      <c r="N92" s="21" t="s">
        <v>10</v>
      </c>
      <c r="O92" s="21" t="s">
        <v>10</v>
      </c>
      <c r="P92" s="21" t="s">
        <v>10</v>
      </c>
      <c r="Q92" s="21" t="s">
        <v>10</v>
      </c>
      <c r="R92" s="132" t="s">
        <v>118</v>
      </c>
      <c r="S92" s="135" t="s">
        <v>33</v>
      </c>
      <c r="T92" s="25">
        <f>T93+T94</f>
        <v>113538.2</v>
      </c>
      <c r="U92" s="59"/>
      <c r="V92" s="59"/>
      <c r="W92" s="25"/>
      <c r="X92" s="59"/>
      <c r="Y92" s="59"/>
      <c r="Z92" s="25">
        <f t="shared" si="16"/>
        <v>113538.2</v>
      </c>
      <c r="AA92" s="23">
        <v>2021</v>
      </c>
      <c r="AB92" s="78"/>
      <c r="AC92" s="43"/>
    </row>
    <row r="93" spans="1:32" ht="36" customHeight="1" x14ac:dyDescent="0.25">
      <c r="A93" s="21" t="s">
        <v>10</v>
      </c>
      <c r="B93" s="21" t="s">
        <v>11</v>
      </c>
      <c r="C93" s="21" t="s">
        <v>12</v>
      </c>
      <c r="D93" s="21" t="s">
        <v>10</v>
      </c>
      <c r="E93" s="21" t="s">
        <v>20</v>
      </c>
      <c r="F93" s="21" t="s">
        <v>10</v>
      </c>
      <c r="G93" s="21" t="s">
        <v>19</v>
      </c>
      <c r="H93" s="21" t="s">
        <v>10</v>
      </c>
      <c r="I93" s="21" t="s">
        <v>18</v>
      </c>
      <c r="J93" s="21" t="s">
        <v>11</v>
      </c>
      <c r="K93" s="21" t="s">
        <v>10</v>
      </c>
      <c r="L93" s="21" t="s">
        <v>12</v>
      </c>
      <c r="M93" s="21" t="s">
        <v>40</v>
      </c>
      <c r="N93" s="21" t="s">
        <v>10</v>
      </c>
      <c r="O93" s="21" t="s">
        <v>18</v>
      </c>
      <c r="P93" s="21" t="s">
        <v>17</v>
      </c>
      <c r="Q93" s="21" t="s">
        <v>11</v>
      </c>
      <c r="R93" s="133"/>
      <c r="S93" s="136"/>
      <c r="T93" s="24">
        <f>30000-7292.3</f>
        <v>22707.7</v>
      </c>
      <c r="U93" s="56"/>
      <c r="V93" s="56"/>
      <c r="W93" s="24"/>
      <c r="X93" s="56"/>
      <c r="Y93" s="56"/>
      <c r="Z93" s="25">
        <f t="shared" si="16"/>
        <v>22707.7</v>
      </c>
      <c r="AA93" s="23">
        <v>2021</v>
      </c>
      <c r="AB93" s="78"/>
    </row>
    <row r="94" spans="1:32" ht="32.450000000000003" customHeight="1" x14ac:dyDescent="0.25">
      <c r="A94" s="21" t="s">
        <v>10</v>
      </c>
      <c r="B94" s="21" t="s">
        <v>11</v>
      </c>
      <c r="C94" s="21" t="s">
        <v>12</v>
      </c>
      <c r="D94" s="21" t="s">
        <v>10</v>
      </c>
      <c r="E94" s="21" t="s">
        <v>20</v>
      </c>
      <c r="F94" s="21" t="s">
        <v>10</v>
      </c>
      <c r="G94" s="21" t="s">
        <v>19</v>
      </c>
      <c r="H94" s="21" t="s">
        <v>10</v>
      </c>
      <c r="I94" s="21" t="s">
        <v>18</v>
      </c>
      <c r="J94" s="21" t="s">
        <v>11</v>
      </c>
      <c r="K94" s="21" t="s">
        <v>10</v>
      </c>
      <c r="L94" s="21" t="s">
        <v>12</v>
      </c>
      <c r="M94" s="21" t="s">
        <v>11</v>
      </c>
      <c r="N94" s="21" t="s">
        <v>10</v>
      </c>
      <c r="O94" s="21" t="s">
        <v>18</v>
      </c>
      <c r="P94" s="21" t="s">
        <v>17</v>
      </c>
      <c r="Q94" s="21" t="s">
        <v>11</v>
      </c>
      <c r="R94" s="134"/>
      <c r="S94" s="137"/>
      <c r="T94" s="24">
        <f>120000-29169.5</f>
        <v>90830.5</v>
      </c>
      <c r="U94" s="56"/>
      <c r="V94" s="56"/>
      <c r="W94" s="24"/>
      <c r="X94" s="56"/>
      <c r="Y94" s="56"/>
      <c r="Z94" s="25">
        <f t="shared" si="16"/>
        <v>90830.5</v>
      </c>
      <c r="AA94" s="23">
        <v>2021</v>
      </c>
      <c r="AB94" s="78"/>
    </row>
    <row r="95" spans="1:32" ht="33.6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7" t="s">
        <v>107</v>
      </c>
      <c r="S95" s="6" t="s">
        <v>2</v>
      </c>
      <c r="T95" s="60">
        <v>3.79</v>
      </c>
      <c r="U95" s="109"/>
      <c r="V95" s="109"/>
      <c r="W95" s="60"/>
      <c r="X95" s="109"/>
      <c r="Y95" s="109"/>
      <c r="Z95" s="61">
        <f t="shared" si="16"/>
        <v>3.79</v>
      </c>
      <c r="AA95" s="6">
        <v>2021</v>
      </c>
      <c r="AB95" s="77"/>
    </row>
    <row r="96" spans="1:32" ht="35.450000000000003" customHeight="1" x14ac:dyDescent="0.25">
      <c r="A96" s="21" t="s">
        <v>10</v>
      </c>
      <c r="B96" s="21" t="s">
        <v>11</v>
      </c>
      <c r="C96" s="21" t="s">
        <v>12</v>
      </c>
      <c r="D96" s="21" t="s">
        <v>10</v>
      </c>
      <c r="E96" s="21" t="s">
        <v>20</v>
      </c>
      <c r="F96" s="21" t="s">
        <v>10</v>
      </c>
      <c r="G96" s="21" t="s">
        <v>19</v>
      </c>
      <c r="H96" s="21" t="s">
        <v>10</v>
      </c>
      <c r="I96" s="21" t="s">
        <v>18</v>
      </c>
      <c r="J96" s="21" t="s">
        <v>11</v>
      </c>
      <c r="K96" s="21" t="s">
        <v>10</v>
      </c>
      <c r="L96" s="21" t="s">
        <v>12</v>
      </c>
      <c r="M96" s="21" t="s">
        <v>10</v>
      </c>
      <c r="N96" s="21" t="s">
        <v>10</v>
      </c>
      <c r="O96" s="21" t="s">
        <v>10</v>
      </c>
      <c r="P96" s="21" t="s">
        <v>10</v>
      </c>
      <c r="Q96" s="21" t="s">
        <v>10</v>
      </c>
      <c r="R96" s="132" t="s">
        <v>123</v>
      </c>
      <c r="S96" s="135" t="s">
        <v>33</v>
      </c>
      <c r="T96" s="25">
        <f>T97+T98</f>
        <v>65282.5</v>
      </c>
      <c r="U96" s="59"/>
      <c r="V96" s="59"/>
      <c r="W96" s="25"/>
      <c r="X96" s="59"/>
      <c r="Y96" s="59"/>
      <c r="Z96" s="25">
        <f t="shared" si="16"/>
        <v>65282.5</v>
      </c>
      <c r="AA96" s="23">
        <v>2021</v>
      </c>
      <c r="AB96" s="78"/>
      <c r="AC96" s="43"/>
    </row>
    <row r="97" spans="1:29" ht="27.6" customHeight="1" x14ac:dyDescent="0.25">
      <c r="A97" s="21" t="s">
        <v>10</v>
      </c>
      <c r="B97" s="21" t="s">
        <v>11</v>
      </c>
      <c r="C97" s="21" t="s">
        <v>12</v>
      </c>
      <c r="D97" s="21" t="s">
        <v>10</v>
      </c>
      <c r="E97" s="21" t="s">
        <v>20</v>
      </c>
      <c r="F97" s="21" t="s">
        <v>10</v>
      </c>
      <c r="G97" s="21" t="s">
        <v>19</v>
      </c>
      <c r="H97" s="21" t="s">
        <v>10</v>
      </c>
      <c r="I97" s="21" t="s">
        <v>18</v>
      </c>
      <c r="J97" s="21" t="s">
        <v>11</v>
      </c>
      <c r="K97" s="21" t="s">
        <v>10</v>
      </c>
      <c r="L97" s="21" t="s">
        <v>12</v>
      </c>
      <c r="M97" s="21" t="s">
        <v>40</v>
      </c>
      <c r="N97" s="21" t="s">
        <v>10</v>
      </c>
      <c r="O97" s="21" t="s">
        <v>18</v>
      </c>
      <c r="P97" s="21" t="s">
        <v>17</v>
      </c>
      <c r="Q97" s="21" t="s">
        <v>11</v>
      </c>
      <c r="R97" s="133"/>
      <c r="S97" s="136"/>
      <c r="T97" s="24">
        <f>20771.8-12187.1-938.8</f>
        <v>7645.8999999999987</v>
      </c>
      <c r="U97" s="56"/>
      <c r="V97" s="56"/>
      <c r="W97" s="24"/>
      <c r="X97" s="56"/>
      <c r="Y97" s="56"/>
      <c r="Z97" s="25">
        <f t="shared" si="16"/>
        <v>7645.8999999999987</v>
      </c>
      <c r="AA97" s="23">
        <v>2021</v>
      </c>
      <c r="AB97" s="78"/>
    </row>
    <row r="98" spans="1:29" ht="27.6" customHeight="1" x14ac:dyDescent="0.25">
      <c r="A98" s="21" t="s">
        <v>10</v>
      </c>
      <c r="B98" s="21" t="s">
        <v>11</v>
      </c>
      <c r="C98" s="21" t="s">
        <v>12</v>
      </c>
      <c r="D98" s="21" t="s">
        <v>10</v>
      </c>
      <c r="E98" s="21" t="s">
        <v>20</v>
      </c>
      <c r="F98" s="21" t="s">
        <v>10</v>
      </c>
      <c r="G98" s="21" t="s">
        <v>19</v>
      </c>
      <c r="H98" s="21" t="s">
        <v>10</v>
      </c>
      <c r="I98" s="21" t="s">
        <v>18</v>
      </c>
      <c r="J98" s="21" t="s">
        <v>11</v>
      </c>
      <c r="K98" s="21" t="s">
        <v>10</v>
      </c>
      <c r="L98" s="21" t="s">
        <v>12</v>
      </c>
      <c r="M98" s="21" t="s">
        <v>11</v>
      </c>
      <c r="N98" s="21" t="s">
        <v>10</v>
      </c>
      <c r="O98" s="21" t="s">
        <v>18</v>
      </c>
      <c r="P98" s="21" t="s">
        <v>17</v>
      </c>
      <c r="Q98" s="21" t="s">
        <v>11</v>
      </c>
      <c r="R98" s="134"/>
      <c r="S98" s="137"/>
      <c r="T98" s="24">
        <f>83087-25450.4</f>
        <v>57636.6</v>
      </c>
      <c r="U98" s="56"/>
      <c r="V98" s="56"/>
      <c r="W98" s="24"/>
      <c r="X98" s="56"/>
      <c r="Y98" s="56"/>
      <c r="Z98" s="25">
        <f t="shared" si="16"/>
        <v>57636.6</v>
      </c>
      <c r="AA98" s="23">
        <v>2021</v>
      </c>
      <c r="AB98" s="78"/>
    </row>
    <row r="99" spans="1:29" ht="36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7" t="s">
        <v>107</v>
      </c>
      <c r="S99" s="6" t="s">
        <v>2</v>
      </c>
      <c r="T99" s="60">
        <v>1.6479999999999999</v>
      </c>
      <c r="U99" s="109"/>
      <c r="V99" s="109"/>
      <c r="W99" s="60"/>
      <c r="X99" s="109"/>
      <c r="Y99" s="109"/>
      <c r="Z99" s="61">
        <f t="shared" si="16"/>
        <v>1.6479999999999999</v>
      </c>
      <c r="AA99" s="6">
        <v>2021</v>
      </c>
      <c r="AB99" s="77"/>
    </row>
    <row r="100" spans="1:29" ht="34.15" customHeight="1" x14ac:dyDescent="0.25">
      <c r="A100" s="21" t="s">
        <v>10</v>
      </c>
      <c r="B100" s="21" t="s">
        <v>11</v>
      </c>
      <c r="C100" s="21" t="s">
        <v>12</v>
      </c>
      <c r="D100" s="21" t="s">
        <v>10</v>
      </c>
      <c r="E100" s="21" t="s">
        <v>20</v>
      </c>
      <c r="F100" s="21" t="s">
        <v>10</v>
      </c>
      <c r="G100" s="21" t="s">
        <v>19</v>
      </c>
      <c r="H100" s="21" t="s">
        <v>10</v>
      </c>
      <c r="I100" s="21" t="s">
        <v>18</v>
      </c>
      <c r="J100" s="21" t="s">
        <v>11</v>
      </c>
      <c r="K100" s="21" t="s">
        <v>10</v>
      </c>
      <c r="L100" s="21" t="s">
        <v>12</v>
      </c>
      <c r="M100" s="21" t="s">
        <v>10</v>
      </c>
      <c r="N100" s="21" t="s">
        <v>10</v>
      </c>
      <c r="O100" s="21" t="s">
        <v>10</v>
      </c>
      <c r="P100" s="21" t="s">
        <v>10</v>
      </c>
      <c r="Q100" s="21" t="s">
        <v>10</v>
      </c>
      <c r="R100" s="132" t="s">
        <v>119</v>
      </c>
      <c r="S100" s="135" t="s">
        <v>33</v>
      </c>
      <c r="T100" s="25">
        <f>T101+T102</f>
        <v>13410.3</v>
      </c>
      <c r="U100" s="59"/>
      <c r="V100" s="59"/>
      <c r="W100" s="25"/>
      <c r="X100" s="59"/>
      <c r="Y100" s="59"/>
      <c r="Z100" s="25">
        <f t="shared" si="16"/>
        <v>13410.3</v>
      </c>
      <c r="AA100" s="23">
        <v>2021</v>
      </c>
      <c r="AB100" s="78"/>
      <c r="AC100" s="43"/>
    </row>
    <row r="101" spans="1:29" ht="27.6" customHeight="1" x14ac:dyDescent="0.25">
      <c r="A101" s="21" t="s">
        <v>10</v>
      </c>
      <c r="B101" s="21" t="s">
        <v>11</v>
      </c>
      <c r="C101" s="21" t="s">
        <v>12</v>
      </c>
      <c r="D101" s="21" t="s">
        <v>10</v>
      </c>
      <c r="E101" s="21" t="s">
        <v>20</v>
      </c>
      <c r="F101" s="21" t="s">
        <v>10</v>
      </c>
      <c r="G101" s="21" t="s">
        <v>19</v>
      </c>
      <c r="H101" s="21" t="s">
        <v>10</v>
      </c>
      <c r="I101" s="21" t="s">
        <v>18</v>
      </c>
      <c r="J101" s="21" t="s">
        <v>11</v>
      </c>
      <c r="K101" s="21" t="s">
        <v>10</v>
      </c>
      <c r="L101" s="21" t="s">
        <v>12</v>
      </c>
      <c r="M101" s="21" t="s">
        <v>40</v>
      </c>
      <c r="N101" s="21" t="s">
        <v>10</v>
      </c>
      <c r="O101" s="21" t="s">
        <v>18</v>
      </c>
      <c r="P101" s="21" t="s">
        <v>17</v>
      </c>
      <c r="Q101" s="21" t="s">
        <v>11</v>
      </c>
      <c r="R101" s="133"/>
      <c r="S101" s="136"/>
      <c r="T101" s="24">
        <f>2720-189.7</f>
        <v>2530.3000000000002</v>
      </c>
      <c r="U101" s="56"/>
      <c r="V101" s="56"/>
      <c r="W101" s="24"/>
      <c r="X101" s="56"/>
      <c r="Y101" s="56"/>
      <c r="Z101" s="25">
        <f t="shared" si="16"/>
        <v>2530.3000000000002</v>
      </c>
      <c r="AA101" s="23">
        <v>2021</v>
      </c>
      <c r="AB101" s="78"/>
    </row>
    <row r="102" spans="1:29" ht="30" customHeight="1" x14ac:dyDescent="0.25">
      <c r="A102" s="21" t="s">
        <v>10</v>
      </c>
      <c r="B102" s="21" t="s">
        <v>11</v>
      </c>
      <c r="C102" s="21" t="s">
        <v>12</v>
      </c>
      <c r="D102" s="21" t="s">
        <v>10</v>
      </c>
      <c r="E102" s="21" t="s">
        <v>20</v>
      </c>
      <c r="F102" s="21" t="s">
        <v>10</v>
      </c>
      <c r="G102" s="21" t="s">
        <v>19</v>
      </c>
      <c r="H102" s="21" t="s">
        <v>10</v>
      </c>
      <c r="I102" s="21" t="s">
        <v>18</v>
      </c>
      <c r="J102" s="21" t="s">
        <v>11</v>
      </c>
      <c r="K102" s="21" t="s">
        <v>10</v>
      </c>
      <c r="L102" s="21" t="s">
        <v>12</v>
      </c>
      <c r="M102" s="21" t="s">
        <v>11</v>
      </c>
      <c r="N102" s="21" t="s">
        <v>10</v>
      </c>
      <c r="O102" s="21" t="s">
        <v>18</v>
      </c>
      <c r="P102" s="21" t="s">
        <v>17</v>
      </c>
      <c r="Q102" s="21" t="s">
        <v>11</v>
      </c>
      <c r="R102" s="134"/>
      <c r="S102" s="137"/>
      <c r="T102" s="24">
        <v>10880</v>
      </c>
      <c r="U102" s="56"/>
      <c r="V102" s="56"/>
      <c r="W102" s="24"/>
      <c r="X102" s="56"/>
      <c r="Y102" s="56"/>
      <c r="Z102" s="25">
        <f t="shared" si="16"/>
        <v>10880</v>
      </c>
      <c r="AA102" s="23">
        <v>2021</v>
      </c>
      <c r="AB102" s="78"/>
    </row>
    <row r="103" spans="1:29" ht="3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7" t="s">
        <v>57</v>
      </c>
      <c r="S103" s="6" t="s">
        <v>39</v>
      </c>
      <c r="T103" s="60">
        <v>1.9350000000000001</v>
      </c>
      <c r="U103" s="109"/>
      <c r="V103" s="109"/>
      <c r="W103" s="60"/>
      <c r="X103" s="109"/>
      <c r="Y103" s="109"/>
      <c r="Z103" s="61">
        <f t="shared" si="16"/>
        <v>1.9350000000000001</v>
      </c>
      <c r="AA103" s="6">
        <v>2021</v>
      </c>
      <c r="AB103" s="77"/>
    </row>
    <row r="104" spans="1:29" ht="27.6" customHeight="1" x14ac:dyDescent="0.25">
      <c r="A104" s="21" t="s">
        <v>10</v>
      </c>
      <c r="B104" s="21" t="s">
        <v>11</v>
      </c>
      <c r="C104" s="21" t="s">
        <v>12</v>
      </c>
      <c r="D104" s="21" t="s">
        <v>10</v>
      </c>
      <c r="E104" s="21" t="s">
        <v>20</v>
      </c>
      <c r="F104" s="21" t="s">
        <v>10</v>
      </c>
      <c r="G104" s="21" t="s">
        <v>19</v>
      </c>
      <c r="H104" s="21" t="s">
        <v>10</v>
      </c>
      <c r="I104" s="21" t="s">
        <v>18</v>
      </c>
      <c r="J104" s="21" t="s">
        <v>11</v>
      </c>
      <c r="K104" s="21" t="s">
        <v>10</v>
      </c>
      <c r="L104" s="21" t="s">
        <v>12</v>
      </c>
      <c r="M104" s="21" t="s">
        <v>10</v>
      </c>
      <c r="N104" s="21" t="s">
        <v>10</v>
      </c>
      <c r="O104" s="21" t="s">
        <v>10</v>
      </c>
      <c r="P104" s="21" t="s">
        <v>10</v>
      </c>
      <c r="Q104" s="21" t="s">
        <v>10</v>
      </c>
      <c r="R104" s="132" t="s">
        <v>117</v>
      </c>
      <c r="S104" s="135" t="s">
        <v>33</v>
      </c>
      <c r="T104" s="25">
        <f>T105+T106</f>
        <v>2816</v>
      </c>
      <c r="U104" s="59"/>
      <c r="V104" s="59"/>
      <c r="W104" s="25"/>
      <c r="X104" s="59"/>
      <c r="Y104" s="59"/>
      <c r="Z104" s="25">
        <f t="shared" si="16"/>
        <v>2816</v>
      </c>
      <c r="AA104" s="23">
        <v>2021</v>
      </c>
      <c r="AB104" s="78"/>
      <c r="AC104" s="43"/>
    </row>
    <row r="105" spans="1:29" ht="27.6" customHeight="1" x14ac:dyDescent="0.25">
      <c r="A105" s="21" t="s">
        <v>10</v>
      </c>
      <c r="B105" s="21" t="s">
        <v>11</v>
      </c>
      <c r="C105" s="21" t="s">
        <v>12</v>
      </c>
      <c r="D105" s="21" t="s">
        <v>10</v>
      </c>
      <c r="E105" s="21" t="s">
        <v>20</v>
      </c>
      <c r="F105" s="21" t="s">
        <v>10</v>
      </c>
      <c r="G105" s="21" t="s">
        <v>19</v>
      </c>
      <c r="H105" s="21" t="s">
        <v>10</v>
      </c>
      <c r="I105" s="21" t="s">
        <v>18</v>
      </c>
      <c r="J105" s="21" t="s">
        <v>11</v>
      </c>
      <c r="K105" s="21" t="s">
        <v>10</v>
      </c>
      <c r="L105" s="21" t="s">
        <v>12</v>
      </c>
      <c r="M105" s="21" t="s">
        <v>40</v>
      </c>
      <c r="N105" s="21" t="s">
        <v>10</v>
      </c>
      <c r="O105" s="21" t="s">
        <v>18</v>
      </c>
      <c r="P105" s="21" t="s">
        <v>17</v>
      </c>
      <c r="Q105" s="21" t="s">
        <v>11</v>
      </c>
      <c r="R105" s="133"/>
      <c r="S105" s="136"/>
      <c r="T105" s="24">
        <f>900-336.8</f>
        <v>563.20000000000005</v>
      </c>
      <c r="U105" s="56"/>
      <c r="V105" s="56"/>
      <c r="W105" s="24"/>
      <c r="X105" s="56"/>
      <c r="Y105" s="56"/>
      <c r="Z105" s="25">
        <f t="shared" si="16"/>
        <v>563.20000000000005</v>
      </c>
      <c r="AA105" s="23">
        <v>2021</v>
      </c>
      <c r="AB105" s="78"/>
    </row>
    <row r="106" spans="1:29" ht="27.6" customHeight="1" x14ac:dyDescent="0.25">
      <c r="A106" s="21" t="s">
        <v>10</v>
      </c>
      <c r="B106" s="21" t="s">
        <v>11</v>
      </c>
      <c r="C106" s="21" t="s">
        <v>12</v>
      </c>
      <c r="D106" s="21" t="s">
        <v>10</v>
      </c>
      <c r="E106" s="21" t="s">
        <v>20</v>
      </c>
      <c r="F106" s="21" t="s">
        <v>10</v>
      </c>
      <c r="G106" s="21" t="s">
        <v>19</v>
      </c>
      <c r="H106" s="21" t="s">
        <v>10</v>
      </c>
      <c r="I106" s="21" t="s">
        <v>18</v>
      </c>
      <c r="J106" s="21" t="s">
        <v>11</v>
      </c>
      <c r="K106" s="21" t="s">
        <v>10</v>
      </c>
      <c r="L106" s="21" t="s">
        <v>12</v>
      </c>
      <c r="M106" s="21" t="s">
        <v>11</v>
      </c>
      <c r="N106" s="21" t="s">
        <v>10</v>
      </c>
      <c r="O106" s="21" t="s">
        <v>18</v>
      </c>
      <c r="P106" s="21" t="s">
        <v>17</v>
      </c>
      <c r="Q106" s="21" t="s">
        <v>11</v>
      </c>
      <c r="R106" s="134"/>
      <c r="S106" s="137"/>
      <c r="T106" s="24">
        <f>3600-1347.2</f>
        <v>2252.8000000000002</v>
      </c>
      <c r="U106" s="56"/>
      <c r="V106" s="56"/>
      <c r="W106" s="24"/>
      <c r="X106" s="56"/>
      <c r="Y106" s="56"/>
      <c r="Z106" s="25">
        <f t="shared" si="16"/>
        <v>2252.8000000000002</v>
      </c>
      <c r="AA106" s="23">
        <v>2021</v>
      </c>
      <c r="AB106" s="78"/>
    </row>
    <row r="107" spans="1:29" ht="3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7" t="s">
        <v>57</v>
      </c>
      <c r="S107" s="6" t="s">
        <v>39</v>
      </c>
      <c r="T107" s="60">
        <v>0.317</v>
      </c>
      <c r="U107" s="109"/>
      <c r="V107" s="109"/>
      <c r="W107" s="60"/>
      <c r="X107" s="109"/>
      <c r="Y107" s="109"/>
      <c r="Z107" s="61">
        <f t="shared" si="16"/>
        <v>0.317</v>
      </c>
      <c r="AA107" s="6">
        <v>2021</v>
      </c>
      <c r="AB107" s="77"/>
    </row>
    <row r="108" spans="1:29" ht="27.6" customHeight="1" x14ac:dyDescent="0.25">
      <c r="A108" s="21" t="s">
        <v>10</v>
      </c>
      <c r="B108" s="21" t="s">
        <v>11</v>
      </c>
      <c r="C108" s="21" t="s">
        <v>12</v>
      </c>
      <c r="D108" s="21" t="s">
        <v>10</v>
      </c>
      <c r="E108" s="21" t="s">
        <v>20</v>
      </c>
      <c r="F108" s="21" t="s">
        <v>10</v>
      </c>
      <c r="G108" s="21" t="s">
        <v>19</v>
      </c>
      <c r="H108" s="21" t="s">
        <v>10</v>
      </c>
      <c r="I108" s="21" t="s">
        <v>18</v>
      </c>
      <c r="J108" s="21" t="s">
        <v>11</v>
      </c>
      <c r="K108" s="21" t="s">
        <v>10</v>
      </c>
      <c r="L108" s="21" t="s">
        <v>12</v>
      </c>
      <c r="M108" s="21" t="s">
        <v>10</v>
      </c>
      <c r="N108" s="21" t="s">
        <v>10</v>
      </c>
      <c r="O108" s="21" t="s">
        <v>10</v>
      </c>
      <c r="P108" s="21" t="s">
        <v>10</v>
      </c>
      <c r="Q108" s="21" t="s">
        <v>10</v>
      </c>
      <c r="R108" s="132" t="s">
        <v>120</v>
      </c>
      <c r="S108" s="135" t="s">
        <v>33</v>
      </c>
      <c r="T108" s="25">
        <f>T109+T110</f>
        <v>23558.899999999998</v>
      </c>
      <c r="U108" s="59"/>
      <c r="V108" s="59"/>
      <c r="W108" s="25"/>
      <c r="X108" s="59"/>
      <c r="Y108" s="59"/>
      <c r="Z108" s="25">
        <f t="shared" si="16"/>
        <v>23558.899999999998</v>
      </c>
      <c r="AA108" s="23">
        <v>2021</v>
      </c>
      <c r="AB108" s="78"/>
      <c r="AC108" s="43"/>
    </row>
    <row r="109" spans="1:29" ht="29.45" customHeight="1" x14ac:dyDescent="0.25">
      <c r="A109" s="21" t="s">
        <v>10</v>
      </c>
      <c r="B109" s="21" t="s">
        <v>11</v>
      </c>
      <c r="C109" s="21" t="s">
        <v>12</v>
      </c>
      <c r="D109" s="21" t="s">
        <v>10</v>
      </c>
      <c r="E109" s="21" t="s">
        <v>20</v>
      </c>
      <c r="F109" s="21" t="s">
        <v>10</v>
      </c>
      <c r="G109" s="21" t="s">
        <v>19</v>
      </c>
      <c r="H109" s="21" t="s">
        <v>10</v>
      </c>
      <c r="I109" s="21" t="s">
        <v>18</v>
      </c>
      <c r="J109" s="21" t="s">
        <v>11</v>
      </c>
      <c r="K109" s="21" t="s">
        <v>10</v>
      </c>
      <c r="L109" s="21" t="s">
        <v>12</v>
      </c>
      <c r="M109" s="21" t="s">
        <v>40</v>
      </c>
      <c r="N109" s="21" t="s">
        <v>10</v>
      </c>
      <c r="O109" s="21" t="s">
        <v>18</v>
      </c>
      <c r="P109" s="21" t="s">
        <v>17</v>
      </c>
      <c r="Q109" s="21" t="s">
        <v>11</v>
      </c>
      <c r="R109" s="133"/>
      <c r="S109" s="136"/>
      <c r="T109" s="24">
        <f>6288.6-1576.8</f>
        <v>4711.8</v>
      </c>
      <c r="U109" s="56"/>
      <c r="V109" s="56"/>
      <c r="W109" s="24"/>
      <c r="X109" s="56"/>
      <c r="Y109" s="56"/>
      <c r="Z109" s="25">
        <f t="shared" si="16"/>
        <v>4711.8</v>
      </c>
      <c r="AA109" s="23">
        <v>2021</v>
      </c>
      <c r="AB109" s="78"/>
    </row>
    <row r="110" spans="1:29" ht="26.45" customHeight="1" x14ac:dyDescent="0.25">
      <c r="A110" s="21" t="s">
        <v>10</v>
      </c>
      <c r="B110" s="21" t="s">
        <v>11</v>
      </c>
      <c r="C110" s="21" t="s">
        <v>12</v>
      </c>
      <c r="D110" s="21" t="s">
        <v>10</v>
      </c>
      <c r="E110" s="21" t="s">
        <v>20</v>
      </c>
      <c r="F110" s="21" t="s">
        <v>10</v>
      </c>
      <c r="G110" s="21" t="s">
        <v>19</v>
      </c>
      <c r="H110" s="21" t="s">
        <v>10</v>
      </c>
      <c r="I110" s="21" t="s">
        <v>18</v>
      </c>
      <c r="J110" s="21" t="s">
        <v>11</v>
      </c>
      <c r="K110" s="21" t="s">
        <v>10</v>
      </c>
      <c r="L110" s="21" t="s">
        <v>12</v>
      </c>
      <c r="M110" s="21" t="s">
        <v>11</v>
      </c>
      <c r="N110" s="21" t="s">
        <v>10</v>
      </c>
      <c r="O110" s="21" t="s">
        <v>18</v>
      </c>
      <c r="P110" s="21" t="s">
        <v>17</v>
      </c>
      <c r="Q110" s="21" t="s">
        <v>11</v>
      </c>
      <c r="R110" s="134"/>
      <c r="S110" s="137"/>
      <c r="T110" s="24">
        <f>25154.3-6307.2</f>
        <v>18847.099999999999</v>
      </c>
      <c r="U110" s="56"/>
      <c r="V110" s="56"/>
      <c r="W110" s="24"/>
      <c r="X110" s="56"/>
      <c r="Y110" s="56"/>
      <c r="Z110" s="25">
        <f t="shared" si="16"/>
        <v>18847.099999999999</v>
      </c>
      <c r="AA110" s="23">
        <v>2021</v>
      </c>
      <c r="AB110" s="78"/>
    </row>
    <row r="111" spans="1:29" ht="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7" t="s">
        <v>57</v>
      </c>
      <c r="S111" s="6" t="s">
        <v>39</v>
      </c>
      <c r="T111" s="60">
        <v>4.9059999999999997</v>
      </c>
      <c r="U111" s="109"/>
      <c r="V111" s="109"/>
      <c r="W111" s="60"/>
      <c r="X111" s="109"/>
      <c r="Y111" s="109"/>
      <c r="Z111" s="61">
        <f t="shared" si="16"/>
        <v>4.9059999999999997</v>
      </c>
      <c r="AA111" s="6">
        <v>2021</v>
      </c>
      <c r="AB111" s="77"/>
    </row>
    <row r="112" spans="1:29" ht="36" customHeight="1" x14ac:dyDescent="0.25">
      <c r="A112" s="21" t="s">
        <v>10</v>
      </c>
      <c r="B112" s="21" t="s">
        <v>11</v>
      </c>
      <c r="C112" s="21" t="s">
        <v>12</v>
      </c>
      <c r="D112" s="21" t="s">
        <v>10</v>
      </c>
      <c r="E112" s="21" t="s">
        <v>20</v>
      </c>
      <c r="F112" s="21" t="s">
        <v>10</v>
      </c>
      <c r="G112" s="21" t="s">
        <v>19</v>
      </c>
      <c r="H112" s="21" t="s">
        <v>10</v>
      </c>
      <c r="I112" s="21" t="s">
        <v>18</v>
      </c>
      <c r="J112" s="21" t="s">
        <v>11</v>
      </c>
      <c r="K112" s="21" t="s">
        <v>10</v>
      </c>
      <c r="L112" s="21" t="s">
        <v>12</v>
      </c>
      <c r="M112" s="21" t="s">
        <v>10</v>
      </c>
      <c r="N112" s="21" t="s">
        <v>10</v>
      </c>
      <c r="O112" s="21" t="s">
        <v>10</v>
      </c>
      <c r="P112" s="21" t="s">
        <v>10</v>
      </c>
      <c r="Q112" s="21" t="s">
        <v>10</v>
      </c>
      <c r="R112" s="132" t="s">
        <v>121</v>
      </c>
      <c r="S112" s="135" t="s">
        <v>33</v>
      </c>
      <c r="T112" s="25">
        <f>T113+T114</f>
        <v>3696.9</v>
      </c>
      <c r="U112" s="59"/>
      <c r="V112" s="59"/>
      <c r="W112" s="25"/>
      <c r="X112" s="59"/>
      <c r="Y112" s="59"/>
      <c r="Z112" s="25">
        <f t="shared" si="16"/>
        <v>3696.9</v>
      </c>
      <c r="AA112" s="23">
        <v>2021</v>
      </c>
      <c r="AB112" s="78"/>
      <c r="AC112" s="43"/>
    </row>
    <row r="113" spans="1:29" ht="32.450000000000003" customHeight="1" x14ac:dyDescent="0.25">
      <c r="A113" s="21" t="s">
        <v>10</v>
      </c>
      <c r="B113" s="21" t="s">
        <v>11</v>
      </c>
      <c r="C113" s="21" t="s">
        <v>12</v>
      </c>
      <c r="D113" s="21" t="s">
        <v>10</v>
      </c>
      <c r="E113" s="21" t="s">
        <v>20</v>
      </c>
      <c r="F113" s="21" t="s">
        <v>10</v>
      </c>
      <c r="G113" s="21" t="s">
        <v>19</v>
      </c>
      <c r="H113" s="21" t="s">
        <v>10</v>
      </c>
      <c r="I113" s="21" t="s">
        <v>18</v>
      </c>
      <c r="J113" s="21" t="s">
        <v>11</v>
      </c>
      <c r="K113" s="21" t="s">
        <v>10</v>
      </c>
      <c r="L113" s="21" t="s">
        <v>12</v>
      </c>
      <c r="M113" s="21" t="s">
        <v>40</v>
      </c>
      <c r="N113" s="21" t="s">
        <v>10</v>
      </c>
      <c r="O113" s="21" t="s">
        <v>18</v>
      </c>
      <c r="P113" s="21" t="s">
        <v>17</v>
      </c>
      <c r="Q113" s="21" t="s">
        <v>11</v>
      </c>
      <c r="R113" s="133"/>
      <c r="S113" s="136"/>
      <c r="T113" s="24">
        <f>628.9+110.5</f>
        <v>739.4</v>
      </c>
      <c r="U113" s="56"/>
      <c r="V113" s="56"/>
      <c r="W113" s="24"/>
      <c r="X113" s="56"/>
      <c r="Y113" s="56"/>
      <c r="Z113" s="25">
        <f t="shared" si="16"/>
        <v>739.4</v>
      </c>
      <c r="AA113" s="23">
        <v>2021</v>
      </c>
      <c r="AB113" s="78"/>
    </row>
    <row r="114" spans="1:29" ht="38.450000000000003" customHeight="1" x14ac:dyDescent="0.25">
      <c r="A114" s="21" t="s">
        <v>10</v>
      </c>
      <c r="B114" s="21" t="s">
        <v>11</v>
      </c>
      <c r="C114" s="21" t="s">
        <v>12</v>
      </c>
      <c r="D114" s="21" t="s">
        <v>10</v>
      </c>
      <c r="E114" s="21" t="s">
        <v>20</v>
      </c>
      <c r="F114" s="21" t="s">
        <v>10</v>
      </c>
      <c r="G114" s="21" t="s">
        <v>19</v>
      </c>
      <c r="H114" s="21" t="s">
        <v>10</v>
      </c>
      <c r="I114" s="21" t="s">
        <v>18</v>
      </c>
      <c r="J114" s="21" t="s">
        <v>11</v>
      </c>
      <c r="K114" s="21" t="s">
        <v>10</v>
      </c>
      <c r="L114" s="21" t="s">
        <v>12</v>
      </c>
      <c r="M114" s="21" t="s">
        <v>11</v>
      </c>
      <c r="N114" s="21" t="s">
        <v>10</v>
      </c>
      <c r="O114" s="21" t="s">
        <v>18</v>
      </c>
      <c r="P114" s="21" t="s">
        <v>17</v>
      </c>
      <c r="Q114" s="21" t="s">
        <v>11</v>
      </c>
      <c r="R114" s="134"/>
      <c r="S114" s="137"/>
      <c r="T114" s="24">
        <f>2515.5+442</f>
        <v>2957.5</v>
      </c>
      <c r="U114" s="56"/>
      <c r="V114" s="56"/>
      <c r="W114" s="24"/>
      <c r="X114" s="56"/>
      <c r="Y114" s="56"/>
      <c r="Z114" s="25">
        <f t="shared" si="16"/>
        <v>2957.5</v>
      </c>
      <c r="AA114" s="23">
        <v>2021</v>
      </c>
      <c r="AB114" s="78"/>
    </row>
    <row r="115" spans="1:29" ht="3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7" t="s">
        <v>124</v>
      </c>
      <c r="S115" s="6" t="s">
        <v>2</v>
      </c>
      <c r="T115" s="5">
        <v>2.1</v>
      </c>
      <c r="U115" s="107"/>
      <c r="V115" s="107"/>
      <c r="W115" s="5"/>
      <c r="X115" s="107"/>
      <c r="Y115" s="107"/>
      <c r="Z115" s="3">
        <f t="shared" si="16"/>
        <v>2.1</v>
      </c>
      <c r="AA115" s="6">
        <v>2021</v>
      </c>
      <c r="AB115" s="77"/>
    </row>
    <row r="116" spans="1:29" ht="27.6" customHeight="1" x14ac:dyDescent="0.25">
      <c r="A116" s="21" t="s">
        <v>10</v>
      </c>
      <c r="B116" s="21" t="s">
        <v>11</v>
      </c>
      <c r="C116" s="21" t="s">
        <v>12</v>
      </c>
      <c r="D116" s="21" t="s">
        <v>10</v>
      </c>
      <c r="E116" s="21" t="s">
        <v>20</v>
      </c>
      <c r="F116" s="21" t="s">
        <v>10</v>
      </c>
      <c r="G116" s="21" t="s">
        <v>19</v>
      </c>
      <c r="H116" s="21" t="s">
        <v>10</v>
      </c>
      <c r="I116" s="21" t="s">
        <v>18</v>
      </c>
      <c r="J116" s="21" t="s">
        <v>11</v>
      </c>
      <c r="K116" s="21" t="s">
        <v>10</v>
      </c>
      <c r="L116" s="21" t="s">
        <v>12</v>
      </c>
      <c r="M116" s="21" t="s">
        <v>10</v>
      </c>
      <c r="N116" s="21" t="s">
        <v>10</v>
      </c>
      <c r="O116" s="21" t="s">
        <v>10</v>
      </c>
      <c r="P116" s="21" t="s">
        <v>10</v>
      </c>
      <c r="Q116" s="21" t="s">
        <v>10</v>
      </c>
      <c r="R116" s="132" t="s">
        <v>125</v>
      </c>
      <c r="S116" s="135" t="s">
        <v>33</v>
      </c>
      <c r="T116" s="25">
        <f>T117+T118</f>
        <v>4478</v>
      </c>
      <c r="U116" s="59"/>
      <c r="V116" s="59"/>
      <c r="W116" s="25"/>
      <c r="X116" s="59"/>
      <c r="Y116" s="59"/>
      <c r="Z116" s="25">
        <f t="shared" ref="Z116:Z128" si="17">T116+U116+V116+W116+X116+Y116</f>
        <v>4478</v>
      </c>
      <c r="AA116" s="23">
        <v>2021</v>
      </c>
      <c r="AB116" s="78"/>
      <c r="AC116" s="43"/>
    </row>
    <row r="117" spans="1:29" ht="27.6" customHeight="1" x14ac:dyDescent="0.25">
      <c r="A117" s="21" t="s">
        <v>10</v>
      </c>
      <c r="B117" s="21" t="s">
        <v>11</v>
      </c>
      <c r="C117" s="21" t="s">
        <v>12</v>
      </c>
      <c r="D117" s="21" t="s">
        <v>10</v>
      </c>
      <c r="E117" s="21" t="s">
        <v>20</v>
      </c>
      <c r="F117" s="21" t="s">
        <v>10</v>
      </c>
      <c r="G117" s="21" t="s">
        <v>19</v>
      </c>
      <c r="H117" s="21" t="s">
        <v>10</v>
      </c>
      <c r="I117" s="21" t="s">
        <v>18</v>
      </c>
      <c r="J117" s="21" t="s">
        <v>11</v>
      </c>
      <c r="K117" s="21" t="s">
        <v>10</v>
      </c>
      <c r="L117" s="21" t="s">
        <v>12</v>
      </c>
      <c r="M117" s="21" t="s">
        <v>40</v>
      </c>
      <c r="N117" s="21" t="s">
        <v>10</v>
      </c>
      <c r="O117" s="21" t="s">
        <v>18</v>
      </c>
      <c r="P117" s="21" t="s">
        <v>17</v>
      </c>
      <c r="Q117" s="21" t="s">
        <v>11</v>
      </c>
      <c r="R117" s="133"/>
      <c r="S117" s="136"/>
      <c r="T117" s="24">
        <v>895.6</v>
      </c>
      <c r="U117" s="56"/>
      <c r="V117" s="56"/>
      <c r="W117" s="24"/>
      <c r="X117" s="56"/>
      <c r="Y117" s="56"/>
      <c r="Z117" s="25">
        <f t="shared" si="17"/>
        <v>895.6</v>
      </c>
      <c r="AA117" s="23">
        <v>2021</v>
      </c>
      <c r="AB117" s="78"/>
    </row>
    <row r="118" spans="1:29" ht="27.6" customHeight="1" x14ac:dyDescent="0.25">
      <c r="A118" s="21" t="s">
        <v>10</v>
      </c>
      <c r="B118" s="21" t="s">
        <v>11</v>
      </c>
      <c r="C118" s="21" t="s">
        <v>12</v>
      </c>
      <c r="D118" s="21" t="s">
        <v>10</v>
      </c>
      <c r="E118" s="21" t="s">
        <v>20</v>
      </c>
      <c r="F118" s="21" t="s">
        <v>10</v>
      </c>
      <c r="G118" s="21" t="s">
        <v>19</v>
      </c>
      <c r="H118" s="21" t="s">
        <v>10</v>
      </c>
      <c r="I118" s="21" t="s">
        <v>18</v>
      </c>
      <c r="J118" s="21" t="s">
        <v>11</v>
      </c>
      <c r="K118" s="21" t="s">
        <v>10</v>
      </c>
      <c r="L118" s="21" t="s">
        <v>12</v>
      </c>
      <c r="M118" s="21" t="s">
        <v>11</v>
      </c>
      <c r="N118" s="21" t="s">
        <v>10</v>
      </c>
      <c r="O118" s="21" t="s">
        <v>18</v>
      </c>
      <c r="P118" s="21" t="s">
        <v>17</v>
      </c>
      <c r="Q118" s="21" t="s">
        <v>11</v>
      </c>
      <c r="R118" s="134"/>
      <c r="S118" s="137"/>
      <c r="T118" s="24">
        <v>3582.4</v>
      </c>
      <c r="U118" s="56"/>
      <c r="V118" s="56"/>
      <c r="W118" s="24"/>
      <c r="X118" s="56"/>
      <c r="Y118" s="56"/>
      <c r="Z118" s="25">
        <f t="shared" si="17"/>
        <v>3582.4</v>
      </c>
      <c r="AA118" s="23">
        <v>2021</v>
      </c>
      <c r="AB118" s="78"/>
    </row>
    <row r="119" spans="1:29" ht="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7" t="s">
        <v>107</v>
      </c>
      <c r="S119" s="6" t="s">
        <v>2</v>
      </c>
      <c r="T119" s="60">
        <v>0.1118</v>
      </c>
      <c r="U119" s="109"/>
      <c r="V119" s="109"/>
      <c r="W119" s="60"/>
      <c r="X119" s="109"/>
      <c r="Y119" s="109"/>
      <c r="Z119" s="61">
        <f t="shared" ref="Z119" si="18">T119+U119+V119+W119+X119+Y119</f>
        <v>0.1118</v>
      </c>
      <c r="AA119" s="6">
        <v>2021</v>
      </c>
      <c r="AB119" s="77"/>
    </row>
    <row r="120" spans="1:29" ht="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7" t="s">
        <v>122</v>
      </c>
      <c r="S120" s="6" t="s">
        <v>39</v>
      </c>
      <c r="T120" s="60">
        <v>0.47699999999999998</v>
      </c>
      <c r="U120" s="109"/>
      <c r="V120" s="109"/>
      <c r="W120" s="60"/>
      <c r="X120" s="109"/>
      <c r="Y120" s="109"/>
      <c r="Z120" s="61">
        <f t="shared" si="17"/>
        <v>0.47699999999999998</v>
      </c>
      <c r="AA120" s="6">
        <v>2021</v>
      </c>
      <c r="AB120" s="77"/>
    </row>
    <row r="121" spans="1:29" ht="32.450000000000003" customHeight="1" x14ac:dyDescent="0.25">
      <c r="A121" s="21" t="s">
        <v>10</v>
      </c>
      <c r="B121" s="21" t="s">
        <v>11</v>
      </c>
      <c r="C121" s="21" t="s">
        <v>12</v>
      </c>
      <c r="D121" s="21" t="s">
        <v>10</v>
      </c>
      <c r="E121" s="21" t="s">
        <v>20</v>
      </c>
      <c r="F121" s="21" t="s">
        <v>10</v>
      </c>
      <c r="G121" s="21" t="s">
        <v>19</v>
      </c>
      <c r="H121" s="21" t="s">
        <v>10</v>
      </c>
      <c r="I121" s="21" t="s">
        <v>18</v>
      </c>
      <c r="J121" s="21" t="s">
        <v>11</v>
      </c>
      <c r="K121" s="21" t="s">
        <v>10</v>
      </c>
      <c r="L121" s="21" t="s">
        <v>12</v>
      </c>
      <c r="M121" s="21" t="s">
        <v>10</v>
      </c>
      <c r="N121" s="21" t="s">
        <v>10</v>
      </c>
      <c r="O121" s="21" t="s">
        <v>10</v>
      </c>
      <c r="P121" s="21" t="s">
        <v>10</v>
      </c>
      <c r="Q121" s="21" t="s">
        <v>10</v>
      </c>
      <c r="R121" s="132" t="s">
        <v>138</v>
      </c>
      <c r="S121" s="135" t="s">
        <v>33</v>
      </c>
      <c r="T121" s="25">
        <f>T122+T123</f>
        <v>9134.2999999999993</v>
      </c>
      <c r="U121" s="59"/>
      <c r="V121" s="59"/>
      <c r="W121" s="25"/>
      <c r="X121" s="59"/>
      <c r="Y121" s="59"/>
      <c r="Z121" s="25">
        <f t="shared" si="17"/>
        <v>9134.2999999999993</v>
      </c>
      <c r="AA121" s="23">
        <v>2021</v>
      </c>
      <c r="AB121" s="78"/>
      <c r="AC121" s="43"/>
    </row>
    <row r="122" spans="1:29" ht="32.450000000000003" customHeight="1" x14ac:dyDescent="0.25">
      <c r="A122" s="21" t="s">
        <v>10</v>
      </c>
      <c r="B122" s="21" t="s">
        <v>11</v>
      </c>
      <c r="C122" s="21" t="s">
        <v>12</v>
      </c>
      <c r="D122" s="21" t="s">
        <v>10</v>
      </c>
      <c r="E122" s="21" t="s">
        <v>20</v>
      </c>
      <c r="F122" s="21" t="s">
        <v>10</v>
      </c>
      <c r="G122" s="21" t="s">
        <v>19</v>
      </c>
      <c r="H122" s="21" t="s">
        <v>10</v>
      </c>
      <c r="I122" s="21" t="s">
        <v>18</v>
      </c>
      <c r="J122" s="21" t="s">
        <v>11</v>
      </c>
      <c r="K122" s="21" t="s">
        <v>10</v>
      </c>
      <c r="L122" s="21" t="s">
        <v>12</v>
      </c>
      <c r="M122" s="21" t="s">
        <v>40</v>
      </c>
      <c r="N122" s="21" t="s">
        <v>10</v>
      </c>
      <c r="O122" s="21" t="s">
        <v>18</v>
      </c>
      <c r="P122" s="21" t="s">
        <v>17</v>
      </c>
      <c r="Q122" s="21" t="s">
        <v>11</v>
      </c>
      <c r="R122" s="133"/>
      <c r="S122" s="136"/>
      <c r="T122" s="24">
        <f>1847.2-101.6</f>
        <v>1745.6000000000001</v>
      </c>
      <c r="U122" s="56"/>
      <c r="V122" s="56"/>
      <c r="W122" s="24"/>
      <c r="X122" s="56"/>
      <c r="Y122" s="56"/>
      <c r="Z122" s="25">
        <f t="shared" si="17"/>
        <v>1745.6000000000001</v>
      </c>
      <c r="AA122" s="23">
        <v>2021</v>
      </c>
      <c r="AB122" s="78"/>
    </row>
    <row r="123" spans="1:29" ht="36" customHeight="1" x14ac:dyDescent="0.25">
      <c r="A123" s="21" t="s">
        <v>10</v>
      </c>
      <c r="B123" s="21" t="s">
        <v>11</v>
      </c>
      <c r="C123" s="21" t="s">
        <v>12</v>
      </c>
      <c r="D123" s="21" t="s">
        <v>10</v>
      </c>
      <c r="E123" s="21" t="s">
        <v>20</v>
      </c>
      <c r="F123" s="21" t="s">
        <v>10</v>
      </c>
      <c r="G123" s="21" t="s">
        <v>19</v>
      </c>
      <c r="H123" s="21" t="s">
        <v>10</v>
      </c>
      <c r="I123" s="21" t="s">
        <v>18</v>
      </c>
      <c r="J123" s="21" t="s">
        <v>11</v>
      </c>
      <c r="K123" s="21" t="s">
        <v>10</v>
      </c>
      <c r="L123" s="21" t="s">
        <v>12</v>
      </c>
      <c r="M123" s="21" t="s">
        <v>11</v>
      </c>
      <c r="N123" s="21" t="s">
        <v>10</v>
      </c>
      <c r="O123" s="21" t="s">
        <v>18</v>
      </c>
      <c r="P123" s="21" t="s">
        <v>17</v>
      </c>
      <c r="Q123" s="21" t="s">
        <v>11</v>
      </c>
      <c r="R123" s="134"/>
      <c r="S123" s="137"/>
      <c r="T123" s="24">
        <v>7388.7</v>
      </c>
      <c r="U123" s="56"/>
      <c r="V123" s="56"/>
      <c r="W123" s="24"/>
      <c r="X123" s="56"/>
      <c r="Y123" s="56"/>
      <c r="Z123" s="25">
        <f t="shared" si="17"/>
        <v>7388.7</v>
      </c>
      <c r="AA123" s="23">
        <v>2021</v>
      </c>
      <c r="AB123" s="78"/>
    </row>
    <row r="124" spans="1:29" ht="3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7" t="s">
        <v>107</v>
      </c>
      <c r="S124" s="6" t="s">
        <v>2</v>
      </c>
      <c r="T124" s="60">
        <v>0.29799999999999999</v>
      </c>
      <c r="U124" s="109"/>
      <c r="V124" s="109"/>
      <c r="W124" s="60"/>
      <c r="X124" s="109"/>
      <c r="Y124" s="109"/>
      <c r="Z124" s="61">
        <f t="shared" si="17"/>
        <v>0.29799999999999999</v>
      </c>
      <c r="AA124" s="6">
        <v>2021</v>
      </c>
      <c r="AB124" s="77"/>
    </row>
    <row r="125" spans="1:29" ht="31.15" customHeight="1" x14ac:dyDescent="0.25">
      <c r="A125" s="21" t="s">
        <v>10</v>
      </c>
      <c r="B125" s="21" t="s">
        <v>11</v>
      </c>
      <c r="C125" s="21" t="s">
        <v>12</v>
      </c>
      <c r="D125" s="21" t="s">
        <v>10</v>
      </c>
      <c r="E125" s="21" t="s">
        <v>20</v>
      </c>
      <c r="F125" s="21" t="s">
        <v>10</v>
      </c>
      <c r="G125" s="21" t="s">
        <v>19</v>
      </c>
      <c r="H125" s="21" t="s">
        <v>10</v>
      </c>
      <c r="I125" s="21" t="s">
        <v>18</v>
      </c>
      <c r="J125" s="21" t="s">
        <v>11</v>
      </c>
      <c r="K125" s="21" t="s">
        <v>10</v>
      </c>
      <c r="L125" s="21" t="s">
        <v>12</v>
      </c>
      <c r="M125" s="21" t="s">
        <v>10</v>
      </c>
      <c r="N125" s="21" t="s">
        <v>10</v>
      </c>
      <c r="O125" s="21" t="s">
        <v>10</v>
      </c>
      <c r="P125" s="21" t="s">
        <v>10</v>
      </c>
      <c r="Q125" s="21" t="s">
        <v>10</v>
      </c>
      <c r="R125" s="132" t="s">
        <v>126</v>
      </c>
      <c r="S125" s="135" t="s">
        <v>33</v>
      </c>
      <c r="T125" s="25">
        <f>T126+T127</f>
        <v>34000</v>
      </c>
      <c r="U125" s="59"/>
      <c r="V125" s="59"/>
      <c r="W125" s="25"/>
      <c r="X125" s="59"/>
      <c r="Y125" s="59"/>
      <c r="Z125" s="25">
        <f t="shared" si="17"/>
        <v>34000</v>
      </c>
      <c r="AA125" s="23">
        <v>2021</v>
      </c>
      <c r="AB125" s="78"/>
      <c r="AC125" s="43"/>
    </row>
    <row r="126" spans="1:29" ht="33" customHeight="1" x14ac:dyDescent="0.25">
      <c r="A126" s="21" t="s">
        <v>10</v>
      </c>
      <c r="B126" s="21" t="s">
        <v>11</v>
      </c>
      <c r="C126" s="21" t="s">
        <v>12</v>
      </c>
      <c r="D126" s="21" t="s">
        <v>10</v>
      </c>
      <c r="E126" s="21" t="s">
        <v>20</v>
      </c>
      <c r="F126" s="21" t="s">
        <v>10</v>
      </c>
      <c r="G126" s="21" t="s">
        <v>19</v>
      </c>
      <c r="H126" s="21" t="s">
        <v>10</v>
      </c>
      <c r="I126" s="21" t="s">
        <v>18</v>
      </c>
      <c r="J126" s="21" t="s">
        <v>11</v>
      </c>
      <c r="K126" s="21" t="s">
        <v>10</v>
      </c>
      <c r="L126" s="21" t="s">
        <v>12</v>
      </c>
      <c r="M126" s="21" t="s">
        <v>40</v>
      </c>
      <c r="N126" s="21" t="s">
        <v>10</v>
      </c>
      <c r="O126" s="21" t="s">
        <v>18</v>
      </c>
      <c r="P126" s="21" t="s">
        <v>17</v>
      </c>
      <c r="Q126" s="21" t="s">
        <v>11</v>
      </c>
      <c r="R126" s="133"/>
      <c r="S126" s="136"/>
      <c r="T126" s="24">
        <v>6800</v>
      </c>
      <c r="U126" s="56"/>
      <c r="V126" s="56"/>
      <c r="W126" s="24"/>
      <c r="X126" s="56"/>
      <c r="Y126" s="56"/>
      <c r="Z126" s="25">
        <f t="shared" si="17"/>
        <v>6800</v>
      </c>
      <c r="AA126" s="23">
        <v>2021</v>
      </c>
      <c r="AB126" s="78"/>
    </row>
    <row r="127" spans="1:29" ht="27.6" customHeight="1" x14ac:dyDescent="0.25">
      <c r="A127" s="21" t="s">
        <v>10</v>
      </c>
      <c r="B127" s="21" t="s">
        <v>11</v>
      </c>
      <c r="C127" s="21" t="s">
        <v>12</v>
      </c>
      <c r="D127" s="21" t="s">
        <v>10</v>
      </c>
      <c r="E127" s="21" t="s">
        <v>20</v>
      </c>
      <c r="F127" s="21" t="s">
        <v>10</v>
      </c>
      <c r="G127" s="21" t="s">
        <v>19</v>
      </c>
      <c r="H127" s="21" t="s">
        <v>10</v>
      </c>
      <c r="I127" s="21" t="s">
        <v>18</v>
      </c>
      <c r="J127" s="21" t="s">
        <v>11</v>
      </c>
      <c r="K127" s="21" t="s">
        <v>10</v>
      </c>
      <c r="L127" s="21" t="s">
        <v>12</v>
      </c>
      <c r="M127" s="21" t="s">
        <v>11</v>
      </c>
      <c r="N127" s="21" t="s">
        <v>10</v>
      </c>
      <c r="O127" s="21" t="s">
        <v>18</v>
      </c>
      <c r="P127" s="21" t="s">
        <v>17</v>
      </c>
      <c r="Q127" s="21" t="s">
        <v>11</v>
      </c>
      <c r="R127" s="134"/>
      <c r="S127" s="137"/>
      <c r="T127" s="24">
        <v>27200</v>
      </c>
      <c r="U127" s="56"/>
      <c r="V127" s="56"/>
      <c r="W127" s="24"/>
      <c r="X127" s="56"/>
      <c r="Y127" s="56"/>
      <c r="Z127" s="25">
        <f t="shared" si="17"/>
        <v>27200</v>
      </c>
      <c r="AA127" s="23">
        <v>2021</v>
      </c>
      <c r="AB127" s="78"/>
    </row>
    <row r="128" spans="1:29" ht="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7" t="s">
        <v>107</v>
      </c>
      <c r="S128" s="6" t="s">
        <v>2</v>
      </c>
      <c r="T128" s="60">
        <v>0.84899999999999998</v>
      </c>
      <c r="U128" s="109"/>
      <c r="V128" s="109"/>
      <c r="W128" s="60"/>
      <c r="X128" s="109"/>
      <c r="Y128" s="109"/>
      <c r="Z128" s="61">
        <f t="shared" si="17"/>
        <v>0.84899999999999998</v>
      </c>
      <c r="AA128" s="6">
        <v>2021</v>
      </c>
      <c r="AB128" s="77"/>
    </row>
    <row r="129" spans="1:29" ht="3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7" t="s">
        <v>122</v>
      </c>
      <c r="S129" s="6" t="s">
        <v>39</v>
      </c>
      <c r="T129" s="60">
        <v>1.452</v>
      </c>
      <c r="U129" s="109"/>
      <c r="V129" s="109"/>
      <c r="W129" s="60"/>
      <c r="X129" s="109"/>
      <c r="Y129" s="109"/>
      <c r="Z129" s="61">
        <f t="shared" ref="Z129" si="19">T129+U129+V129+W129+X129+Y129</f>
        <v>1.452</v>
      </c>
      <c r="AA129" s="6">
        <v>2021</v>
      </c>
      <c r="AB129" s="77"/>
    </row>
    <row r="130" spans="1:29" ht="27.6" customHeight="1" x14ac:dyDescent="0.25">
      <c r="A130" s="21" t="s">
        <v>10</v>
      </c>
      <c r="B130" s="21" t="s">
        <v>11</v>
      </c>
      <c r="C130" s="21" t="s">
        <v>12</v>
      </c>
      <c r="D130" s="21" t="s">
        <v>10</v>
      </c>
      <c r="E130" s="21" t="s">
        <v>20</v>
      </c>
      <c r="F130" s="21" t="s">
        <v>10</v>
      </c>
      <c r="G130" s="21" t="s">
        <v>19</v>
      </c>
      <c r="H130" s="21" t="s">
        <v>10</v>
      </c>
      <c r="I130" s="21" t="s">
        <v>18</v>
      </c>
      <c r="J130" s="21" t="s">
        <v>11</v>
      </c>
      <c r="K130" s="21" t="s">
        <v>10</v>
      </c>
      <c r="L130" s="21" t="s">
        <v>12</v>
      </c>
      <c r="M130" s="21" t="s">
        <v>10</v>
      </c>
      <c r="N130" s="21" t="s">
        <v>10</v>
      </c>
      <c r="O130" s="21" t="s">
        <v>10</v>
      </c>
      <c r="P130" s="21" t="s">
        <v>10</v>
      </c>
      <c r="Q130" s="21" t="s">
        <v>10</v>
      </c>
      <c r="R130" s="132" t="s">
        <v>127</v>
      </c>
      <c r="S130" s="135" t="s">
        <v>33</v>
      </c>
      <c r="T130" s="25">
        <f>T131+T132</f>
        <v>2500</v>
      </c>
      <c r="U130" s="59"/>
      <c r="V130" s="59"/>
      <c r="W130" s="25"/>
      <c r="X130" s="59"/>
      <c r="Y130" s="59"/>
      <c r="Z130" s="25">
        <f t="shared" ref="Z130:Z137" si="20">T130+U130+V130+W130+X130+Y130</f>
        <v>2500</v>
      </c>
      <c r="AA130" s="23">
        <v>2021</v>
      </c>
      <c r="AB130" s="78"/>
      <c r="AC130" s="43"/>
    </row>
    <row r="131" spans="1:29" ht="27.6" customHeight="1" x14ac:dyDescent="0.25">
      <c r="A131" s="21" t="s">
        <v>10</v>
      </c>
      <c r="B131" s="21" t="s">
        <v>11</v>
      </c>
      <c r="C131" s="21" t="s">
        <v>12</v>
      </c>
      <c r="D131" s="21" t="s">
        <v>10</v>
      </c>
      <c r="E131" s="21" t="s">
        <v>20</v>
      </c>
      <c r="F131" s="21" t="s">
        <v>10</v>
      </c>
      <c r="G131" s="21" t="s">
        <v>19</v>
      </c>
      <c r="H131" s="21" t="s">
        <v>10</v>
      </c>
      <c r="I131" s="21" t="s">
        <v>18</v>
      </c>
      <c r="J131" s="21" t="s">
        <v>11</v>
      </c>
      <c r="K131" s="21" t="s">
        <v>10</v>
      </c>
      <c r="L131" s="21" t="s">
        <v>12</v>
      </c>
      <c r="M131" s="21" t="s">
        <v>40</v>
      </c>
      <c r="N131" s="21" t="s">
        <v>10</v>
      </c>
      <c r="O131" s="21" t="s">
        <v>18</v>
      </c>
      <c r="P131" s="21" t="s">
        <v>17</v>
      </c>
      <c r="Q131" s="21" t="s">
        <v>11</v>
      </c>
      <c r="R131" s="133"/>
      <c r="S131" s="136"/>
      <c r="T131" s="24">
        <v>500</v>
      </c>
      <c r="U131" s="56"/>
      <c r="V131" s="56"/>
      <c r="W131" s="24"/>
      <c r="X131" s="56"/>
      <c r="Y131" s="56"/>
      <c r="Z131" s="25">
        <f t="shared" si="20"/>
        <v>500</v>
      </c>
      <c r="AA131" s="23">
        <v>2021</v>
      </c>
      <c r="AB131" s="78"/>
    </row>
    <row r="132" spans="1:29" ht="27.6" customHeight="1" x14ac:dyDescent="0.25">
      <c r="A132" s="21" t="s">
        <v>10</v>
      </c>
      <c r="B132" s="21" t="s">
        <v>11</v>
      </c>
      <c r="C132" s="21" t="s">
        <v>12</v>
      </c>
      <c r="D132" s="21" t="s">
        <v>10</v>
      </c>
      <c r="E132" s="21" t="s">
        <v>20</v>
      </c>
      <c r="F132" s="21" t="s">
        <v>10</v>
      </c>
      <c r="G132" s="21" t="s">
        <v>19</v>
      </c>
      <c r="H132" s="21" t="s">
        <v>10</v>
      </c>
      <c r="I132" s="21" t="s">
        <v>18</v>
      </c>
      <c r="J132" s="21" t="s">
        <v>11</v>
      </c>
      <c r="K132" s="21" t="s">
        <v>10</v>
      </c>
      <c r="L132" s="21" t="s">
        <v>12</v>
      </c>
      <c r="M132" s="21" t="s">
        <v>11</v>
      </c>
      <c r="N132" s="21" t="s">
        <v>10</v>
      </c>
      <c r="O132" s="21" t="s">
        <v>18</v>
      </c>
      <c r="P132" s="21" t="s">
        <v>17</v>
      </c>
      <c r="Q132" s="21" t="s">
        <v>11</v>
      </c>
      <c r="R132" s="134"/>
      <c r="S132" s="137"/>
      <c r="T132" s="24">
        <v>2000</v>
      </c>
      <c r="U132" s="56"/>
      <c r="V132" s="56"/>
      <c r="W132" s="24"/>
      <c r="X132" s="56"/>
      <c r="Y132" s="56"/>
      <c r="Z132" s="25">
        <f t="shared" si="20"/>
        <v>2000</v>
      </c>
      <c r="AA132" s="23">
        <v>2021</v>
      </c>
      <c r="AB132" s="78"/>
    </row>
    <row r="133" spans="1:29" ht="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7" t="s">
        <v>57</v>
      </c>
      <c r="S133" s="6" t="s">
        <v>39</v>
      </c>
      <c r="T133" s="60">
        <v>0.56100000000000005</v>
      </c>
      <c r="U133" s="109"/>
      <c r="V133" s="109"/>
      <c r="W133" s="60"/>
      <c r="X133" s="109"/>
      <c r="Y133" s="109"/>
      <c r="Z133" s="61">
        <f t="shared" si="20"/>
        <v>0.56100000000000005</v>
      </c>
      <c r="AA133" s="6">
        <v>2021</v>
      </c>
      <c r="AB133" s="77"/>
    </row>
    <row r="134" spans="1:29" ht="27.6" customHeight="1" x14ac:dyDescent="0.25">
      <c r="A134" s="21" t="s">
        <v>10</v>
      </c>
      <c r="B134" s="21" t="s">
        <v>11</v>
      </c>
      <c r="C134" s="21" t="s">
        <v>12</v>
      </c>
      <c r="D134" s="21" t="s">
        <v>10</v>
      </c>
      <c r="E134" s="21" t="s">
        <v>20</v>
      </c>
      <c r="F134" s="21" t="s">
        <v>10</v>
      </c>
      <c r="G134" s="21" t="s">
        <v>19</v>
      </c>
      <c r="H134" s="21" t="s">
        <v>10</v>
      </c>
      <c r="I134" s="21" t="s">
        <v>18</v>
      </c>
      <c r="J134" s="21" t="s">
        <v>11</v>
      </c>
      <c r="K134" s="21" t="s">
        <v>10</v>
      </c>
      <c r="L134" s="21" t="s">
        <v>12</v>
      </c>
      <c r="M134" s="21" t="s">
        <v>10</v>
      </c>
      <c r="N134" s="21" t="s">
        <v>10</v>
      </c>
      <c r="O134" s="21" t="s">
        <v>10</v>
      </c>
      <c r="P134" s="21" t="s">
        <v>10</v>
      </c>
      <c r="Q134" s="21" t="s">
        <v>10</v>
      </c>
      <c r="R134" s="132" t="s">
        <v>128</v>
      </c>
      <c r="S134" s="135" t="s">
        <v>33</v>
      </c>
      <c r="T134" s="25">
        <f>T135+T136</f>
        <v>10000</v>
      </c>
      <c r="U134" s="59"/>
      <c r="V134" s="59"/>
      <c r="W134" s="25"/>
      <c r="X134" s="59"/>
      <c r="Y134" s="59"/>
      <c r="Z134" s="25">
        <f t="shared" si="20"/>
        <v>10000</v>
      </c>
      <c r="AA134" s="23">
        <v>2021</v>
      </c>
      <c r="AB134" s="78"/>
      <c r="AC134" s="43"/>
    </row>
    <row r="135" spans="1:29" ht="27.6" customHeight="1" x14ac:dyDescent="0.25">
      <c r="A135" s="21" t="s">
        <v>10</v>
      </c>
      <c r="B135" s="21" t="s">
        <v>11</v>
      </c>
      <c r="C135" s="21" t="s">
        <v>12</v>
      </c>
      <c r="D135" s="21" t="s">
        <v>10</v>
      </c>
      <c r="E135" s="21" t="s">
        <v>20</v>
      </c>
      <c r="F135" s="21" t="s">
        <v>10</v>
      </c>
      <c r="G135" s="21" t="s">
        <v>19</v>
      </c>
      <c r="H135" s="21" t="s">
        <v>10</v>
      </c>
      <c r="I135" s="21" t="s">
        <v>18</v>
      </c>
      <c r="J135" s="21" t="s">
        <v>11</v>
      </c>
      <c r="K135" s="21" t="s">
        <v>10</v>
      </c>
      <c r="L135" s="21" t="s">
        <v>12</v>
      </c>
      <c r="M135" s="21" t="s">
        <v>40</v>
      </c>
      <c r="N135" s="21" t="s">
        <v>10</v>
      </c>
      <c r="O135" s="21" t="s">
        <v>18</v>
      </c>
      <c r="P135" s="21" t="s">
        <v>17</v>
      </c>
      <c r="Q135" s="21" t="s">
        <v>11</v>
      </c>
      <c r="R135" s="133"/>
      <c r="S135" s="136"/>
      <c r="T135" s="24">
        <v>2000</v>
      </c>
      <c r="U135" s="56"/>
      <c r="V135" s="56"/>
      <c r="W135" s="24"/>
      <c r="X135" s="56"/>
      <c r="Y135" s="56"/>
      <c r="Z135" s="25">
        <f t="shared" si="20"/>
        <v>2000</v>
      </c>
      <c r="AA135" s="23">
        <v>2021</v>
      </c>
      <c r="AB135" s="78"/>
    </row>
    <row r="136" spans="1:29" ht="27.6" customHeight="1" x14ac:dyDescent="0.25">
      <c r="A136" s="21" t="s">
        <v>10</v>
      </c>
      <c r="B136" s="21" t="s">
        <v>11</v>
      </c>
      <c r="C136" s="21" t="s">
        <v>12</v>
      </c>
      <c r="D136" s="21" t="s">
        <v>10</v>
      </c>
      <c r="E136" s="21" t="s">
        <v>20</v>
      </c>
      <c r="F136" s="21" t="s">
        <v>10</v>
      </c>
      <c r="G136" s="21" t="s">
        <v>19</v>
      </c>
      <c r="H136" s="21" t="s">
        <v>10</v>
      </c>
      <c r="I136" s="21" t="s">
        <v>18</v>
      </c>
      <c r="J136" s="21" t="s">
        <v>11</v>
      </c>
      <c r="K136" s="21" t="s">
        <v>10</v>
      </c>
      <c r="L136" s="21" t="s">
        <v>12</v>
      </c>
      <c r="M136" s="21" t="s">
        <v>11</v>
      </c>
      <c r="N136" s="21" t="s">
        <v>10</v>
      </c>
      <c r="O136" s="21" t="s">
        <v>18</v>
      </c>
      <c r="P136" s="21" t="s">
        <v>17</v>
      </c>
      <c r="Q136" s="21" t="s">
        <v>11</v>
      </c>
      <c r="R136" s="134"/>
      <c r="S136" s="137"/>
      <c r="T136" s="24">
        <v>8000</v>
      </c>
      <c r="U136" s="56"/>
      <c r="V136" s="56"/>
      <c r="W136" s="24"/>
      <c r="X136" s="56"/>
      <c r="Y136" s="56"/>
      <c r="Z136" s="25">
        <f t="shared" si="20"/>
        <v>8000</v>
      </c>
      <c r="AA136" s="23">
        <v>2021</v>
      </c>
      <c r="AB136" s="78"/>
    </row>
    <row r="137" spans="1:29" ht="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7" t="s">
        <v>57</v>
      </c>
      <c r="S137" s="6" t="s">
        <v>39</v>
      </c>
      <c r="T137" s="60">
        <v>2.573</v>
      </c>
      <c r="U137" s="109"/>
      <c r="V137" s="109"/>
      <c r="W137" s="60"/>
      <c r="X137" s="109"/>
      <c r="Y137" s="109"/>
      <c r="Z137" s="61">
        <f t="shared" si="20"/>
        <v>2.573</v>
      </c>
      <c r="AA137" s="6">
        <v>2021</v>
      </c>
      <c r="AB137" s="77"/>
    </row>
    <row r="138" spans="1:29" ht="27.6" customHeight="1" x14ac:dyDescent="0.25">
      <c r="A138" s="21" t="s">
        <v>10</v>
      </c>
      <c r="B138" s="21" t="s">
        <v>11</v>
      </c>
      <c r="C138" s="21" t="s">
        <v>12</v>
      </c>
      <c r="D138" s="21" t="s">
        <v>10</v>
      </c>
      <c r="E138" s="21" t="s">
        <v>20</v>
      </c>
      <c r="F138" s="21" t="s">
        <v>10</v>
      </c>
      <c r="G138" s="21" t="s">
        <v>19</v>
      </c>
      <c r="H138" s="21" t="s">
        <v>10</v>
      </c>
      <c r="I138" s="21" t="s">
        <v>18</v>
      </c>
      <c r="J138" s="21" t="s">
        <v>11</v>
      </c>
      <c r="K138" s="21" t="s">
        <v>10</v>
      </c>
      <c r="L138" s="21" t="s">
        <v>12</v>
      </c>
      <c r="M138" s="21" t="s">
        <v>10</v>
      </c>
      <c r="N138" s="21" t="s">
        <v>10</v>
      </c>
      <c r="O138" s="21" t="s">
        <v>10</v>
      </c>
      <c r="P138" s="21" t="s">
        <v>10</v>
      </c>
      <c r="Q138" s="21" t="s">
        <v>10</v>
      </c>
      <c r="R138" s="132" t="s">
        <v>136</v>
      </c>
      <c r="S138" s="135" t="s">
        <v>33</v>
      </c>
      <c r="T138" s="25">
        <f>T139+T140</f>
        <v>6760.2</v>
      </c>
      <c r="U138" s="59"/>
      <c r="V138" s="59"/>
      <c r="W138" s="25"/>
      <c r="X138" s="59"/>
      <c r="Y138" s="59"/>
      <c r="Z138" s="25">
        <f t="shared" ref="Z138:Z142" si="21">T138+U138+V138+W138+X138+Y138</f>
        <v>6760.2</v>
      </c>
      <c r="AA138" s="23">
        <v>2021</v>
      </c>
      <c r="AB138" s="78"/>
      <c r="AC138" s="43"/>
    </row>
    <row r="139" spans="1:29" ht="27.6" customHeight="1" x14ac:dyDescent="0.25">
      <c r="A139" s="21" t="s">
        <v>10</v>
      </c>
      <c r="B139" s="21" t="s">
        <v>11</v>
      </c>
      <c r="C139" s="21" t="s">
        <v>12</v>
      </c>
      <c r="D139" s="21" t="s">
        <v>10</v>
      </c>
      <c r="E139" s="21" t="s">
        <v>20</v>
      </c>
      <c r="F139" s="21" t="s">
        <v>10</v>
      </c>
      <c r="G139" s="21" t="s">
        <v>19</v>
      </c>
      <c r="H139" s="21" t="s">
        <v>10</v>
      </c>
      <c r="I139" s="21" t="s">
        <v>18</v>
      </c>
      <c r="J139" s="21" t="s">
        <v>11</v>
      </c>
      <c r="K139" s="21" t="s">
        <v>10</v>
      </c>
      <c r="L139" s="21" t="s">
        <v>12</v>
      </c>
      <c r="M139" s="21" t="s">
        <v>40</v>
      </c>
      <c r="N139" s="21" t="s">
        <v>10</v>
      </c>
      <c r="O139" s="21" t="s">
        <v>18</v>
      </c>
      <c r="P139" s="21" t="s">
        <v>17</v>
      </c>
      <c r="Q139" s="21" t="s">
        <v>11</v>
      </c>
      <c r="R139" s="133"/>
      <c r="S139" s="136"/>
      <c r="T139" s="24">
        <f>1690.1-1690.1</f>
        <v>0</v>
      </c>
      <c r="U139" s="56"/>
      <c r="V139" s="56"/>
      <c r="W139" s="24"/>
      <c r="X139" s="56"/>
      <c r="Y139" s="56"/>
      <c r="Z139" s="25">
        <f t="shared" si="21"/>
        <v>0</v>
      </c>
      <c r="AA139" s="23">
        <v>2021</v>
      </c>
      <c r="AB139" s="78"/>
    </row>
    <row r="140" spans="1:29" ht="27.6" customHeight="1" x14ac:dyDescent="0.25">
      <c r="A140" s="21" t="s">
        <v>10</v>
      </c>
      <c r="B140" s="21" t="s">
        <v>11</v>
      </c>
      <c r="C140" s="21" t="s">
        <v>12</v>
      </c>
      <c r="D140" s="21" t="s">
        <v>10</v>
      </c>
      <c r="E140" s="21" t="s">
        <v>20</v>
      </c>
      <c r="F140" s="21" t="s">
        <v>10</v>
      </c>
      <c r="G140" s="21" t="s">
        <v>19</v>
      </c>
      <c r="H140" s="21" t="s">
        <v>10</v>
      </c>
      <c r="I140" s="21" t="s">
        <v>18</v>
      </c>
      <c r="J140" s="21" t="s">
        <v>11</v>
      </c>
      <c r="K140" s="21" t="s">
        <v>10</v>
      </c>
      <c r="L140" s="21" t="s">
        <v>12</v>
      </c>
      <c r="M140" s="21" t="s">
        <v>11</v>
      </c>
      <c r="N140" s="21" t="s">
        <v>10</v>
      </c>
      <c r="O140" s="21" t="s">
        <v>18</v>
      </c>
      <c r="P140" s="21" t="s">
        <v>17</v>
      </c>
      <c r="Q140" s="21" t="s">
        <v>11</v>
      </c>
      <c r="R140" s="134"/>
      <c r="S140" s="137"/>
      <c r="T140" s="24">
        <v>6760.2</v>
      </c>
      <c r="U140" s="56"/>
      <c r="V140" s="56"/>
      <c r="W140" s="24"/>
      <c r="X140" s="56"/>
      <c r="Y140" s="56"/>
      <c r="Z140" s="25">
        <f t="shared" si="21"/>
        <v>6760.2</v>
      </c>
      <c r="AA140" s="23">
        <v>2021</v>
      </c>
      <c r="AB140" s="78"/>
    </row>
    <row r="141" spans="1:29" ht="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7" t="s">
        <v>107</v>
      </c>
      <c r="S141" s="6" t="s">
        <v>2</v>
      </c>
      <c r="T141" s="60">
        <v>0.24199999999999999</v>
      </c>
      <c r="U141" s="109"/>
      <c r="V141" s="109"/>
      <c r="W141" s="60"/>
      <c r="X141" s="109"/>
      <c r="Y141" s="109"/>
      <c r="Z141" s="61">
        <f t="shared" si="21"/>
        <v>0.24199999999999999</v>
      </c>
      <c r="AA141" s="6">
        <v>2021</v>
      </c>
      <c r="AB141" s="77"/>
    </row>
    <row r="142" spans="1:29" ht="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7" t="s">
        <v>122</v>
      </c>
      <c r="S142" s="6" t="s">
        <v>39</v>
      </c>
      <c r="T142" s="60">
        <v>0.48399999999999999</v>
      </c>
      <c r="U142" s="109"/>
      <c r="V142" s="109"/>
      <c r="W142" s="60"/>
      <c r="X142" s="109"/>
      <c r="Y142" s="109"/>
      <c r="Z142" s="61">
        <f t="shared" si="21"/>
        <v>0.48399999999999999</v>
      </c>
      <c r="AA142" s="6">
        <v>2021</v>
      </c>
      <c r="AB142" s="77"/>
    </row>
    <row r="143" spans="1:29" ht="33.6" customHeight="1" x14ac:dyDescent="0.25">
      <c r="A143" s="21" t="s">
        <v>10</v>
      </c>
      <c r="B143" s="21" t="s">
        <v>11</v>
      </c>
      <c r="C143" s="21" t="s">
        <v>12</v>
      </c>
      <c r="D143" s="21" t="s">
        <v>10</v>
      </c>
      <c r="E143" s="21" t="s">
        <v>20</v>
      </c>
      <c r="F143" s="21" t="s">
        <v>10</v>
      </c>
      <c r="G143" s="21" t="s">
        <v>19</v>
      </c>
      <c r="H143" s="21" t="s">
        <v>10</v>
      </c>
      <c r="I143" s="21" t="s">
        <v>18</v>
      </c>
      <c r="J143" s="21" t="s">
        <v>11</v>
      </c>
      <c r="K143" s="21" t="s">
        <v>10</v>
      </c>
      <c r="L143" s="21" t="s">
        <v>12</v>
      </c>
      <c r="M143" s="21" t="s">
        <v>10</v>
      </c>
      <c r="N143" s="21" t="s">
        <v>10</v>
      </c>
      <c r="O143" s="21" t="s">
        <v>10</v>
      </c>
      <c r="P143" s="21" t="s">
        <v>10</v>
      </c>
      <c r="Q143" s="21" t="s">
        <v>10</v>
      </c>
      <c r="R143" s="132" t="s">
        <v>139</v>
      </c>
      <c r="S143" s="135" t="s">
        <v>33</v>
      </c>
      <c r="T143" s="25">
        <f>T144+T145</f>
        <v>33611.9</v>
      </c>
      <c r="U143" s="59"/>
      <c r="V143" s="59"/>
      <c r="W143" s="25"/>
      <c r="X143" s="59"/>
      <c r="Y143" s="59"/>
      <c r="Z143" s="25">
        <f t="shared" ref="Z143:Z147" si="22">T143+U143+V143+W143+X143+Y143</f>
        <v>33611.9</v>
      </c>
      <c r="AA143" s="23">
        <v>2021</v>
      </c>
      <c r="AB143" s="78"/>
      <c r="AC143" s="43"/>
    </row>
    <row r="144" spans="1:29" ht="35.450000000000003" customHeight="1" x14ac:dyDescent="0.25">
      <c r="A144" s="21" t="s">
        <v>10</v>
      </c>
      <c r="B144" s="21" t="s">
        <v>11</v>
      </c>
      <c r="C144" s="21" t="s">
        <v>12</v>
      </c>
      <c r="D144" s="21" t="s">
        <v>10</v>
      </c>
      <c r="E144" s="21" t="s">
        <v>20</v>
      </c>
      <c r="F144" s="21" t="s">
        <v>10</v>
      </c>
      <c r="G144" s="21" t="s">
        <v>19</v>
      </c>
      <c r="H144" s="21" t="s">
        <v>10</v>
      </c>
      <c r="I144" s="21" t="s">
        <v>18</v>
      </c>
      <c r="J144" s="21" t="s">
        <v>11</v>
      </c>
      <c r="K144" s="21" t="s">
        <v>10</v>
      </c>
      <c r="L144" s="21" t="s">
        <v>12</v>
      </c>
      <c r="M144" s="21" t="s">
        <v>40</v>
      </c>
      <c r="N144" s="21" t="s">
        <v>10</v>
      </c>
      <c r="O144" s="21" t="s">
        <v>18</v>
      </c>
      <c r="P144" s="21" t="s">
        <v>17</v>
      </c>
      <c r="Q144" s="21" t="s">
        <v>11</v>
      </c>
      <c r="R144" s="133"/>
      <c r="S144" s="136"/>
      <c r="T144" s="24">
        <f>7410.7-3441.6</f>
        <v>3969.1</v>
      </c>
      <c r="U144" s="56"/>
      <c r="V144" s="56"/>
      <c r="W144" s="24"/>
      <c r="X144" s="56"/>
      <c r="Y144" s="56"/>
      <c r="Z144" s="25">
        <f t="shared" si="22"/>
        <v>3969.1</v>
      </c>
      <c r="AA144" s="23">
        <v>2021</v>
      </c>
      <c r="AB144" s="78"/>
    </row>
    <row r="145" spans="1:31" ht="34.15" customHeight="1" x14ac:dyDescent="0.25">
      <c r="A145" s="21" t="s">
        <v>10</v>
      </c>
      <c r="B145" s="21" t="s">
        <v>11</v>
      </c>
      <c r="C145" s="21" t="s">
        <v>12</v>
      </c>
      <c r="D145" s="21" t="s">
        <v>10</v>
      </c>
      <c r="E145" s="21" t="s">
        <v>20</v>
      </c>
      <c r="F145" s="21" t="s">
        <v>10</v>
      </c>
      <c r="G145" s="21" t="s">
        <v>19</v>
      </c>
      <c r="H145" s="21" t="s">
        <v>10</v>
      </c>
      <c r="I145" s="21" t="s">
        <v>18</v>
      </c>
      <c r="J145" s="21" t="s">
        <v>11</v>
      </c>
      <c r="K145" s="21" t="s">
        <v>10</v>
      </c>
      <c r="L145" s="21" t="s">
        <v>12</v>
      </c>
      <c r="M145" s="21" t="s">
        <v>11</v>
      </c>
      <c r="N145" s="21" t="s">
        <v>10</v>
      </c>
      <c r="O145" s="21" t="s">
        <v>18</v>
      </c>
      <c r="P145" s="21" t="s">
        <v>17</v>
      </c>
      <c r="Q145" s="21" t="s">
        <v>11</v>
      </c>
      <c r="R145" s="134"/>
      <c r="S145" s="137"/>
      <c r="T145" s="24">
        <v>29642.799999999999</v>
      </c>
      <c r="U145" s="56"/>
      <c r="V145" s="56"/>
      <c r="W145" s="24"/>
      <c r="X145" s="56"/>
      <c r="Y145" s="56"/>
      <c r="Z145" s="25">
        <f t="shared" si="22"/>
        <v>29642.799999999999</v>
      </c>
      <c r="AA145" s="23">
        <v>2021</v>
      </c>
      <c r="AB145" s="78"/>
    </row>
    <row r="146" spans="1:31" ht="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7" t="s">
        <v>107</v>
      </c>
      <c r="S146" s="6" t="s">
        <v>2</v>
      </c>
      <c r="T146" s="60">
        <v>0.32400000000000001</v>
      </c>
      <c r="U146" s="109"/>
      <c r="V146" s="109"/>
      <c r="W146" s="60"/>
      <c r="X146" s="109"/>
      <c r="Y146" s="109"/>
      <c r="Z146" s="61">
        <f t="shared" si="22"/>
        <v>0.32400000000000001</v>
      </c>
      <c r="AA146" s="6">
        <v>2021</v>
      </c>
      <c r="AB146" s="77"/>
    </row>
    <row r="147" spans="1:31" ht="39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7" t="s">
        <v>122</v>
      </c>
      <c r="S147" s="6" t="s">
        <v>39</v>
      </c>
      <c r="T147" s="60">
        <v>0.67500000000000004</v>
      </c>
      <c r="U147" s="109"/>
      <c r="V147" s="109"/>
      <c r="W147" s="60"/>
      <c r="X147" s="109"/>
      <c r="Y147" s="109"/>
      <c r="Z147" s="61">
        <f t="shared" si="22"/>
        <v>0.67500000000000004</v>
      </c>
      <c r="AA147" s="6">
        <v>2021</v>
      </c>
      <c r="AB147" s="77"/>
    </row>
    <row r="148" spans="1:31" s="16" customFormat="1" ht="26.45" customHeight="1" x14ac:dyDescent="0.25">
      <c r="A148" s="21" t="s">
        <v>10</v>
      </c>
      <c r="B148" s="21" t="s">
        <v>11</v>
      </c>
      <c r="C148" s="21" t="s">
        <v>12</v>
      </c>
      <c r="D148" s="21" t="s">
        <v>10</v>
      </c>
      <c r="E148" s="21" t="s">
        <v>20</v>
      </c>
      <c r="F148" s="21" t="s">
        <v>10</v>
      </c>
      <c r="G148" s="21" t="s">
        <v>19</v>
      </c>
      <c r="H148" s="21" t="s">
        <v>10</v>
      </c>
      <c r="I148" s="21" t="s">
        <v>18</v>
      </c>
      <c r="J148" s="21" t="s">
        <v>11</v>
      </c>
      <c r="K148" s="21" t="s">
        <v>10</v>
      </c>
      <c r="L148" s="21" t="s">
        <v>12</v>
      </c>
      <c r="M148" s="21" t="s">
        <v>10</v>
      </c>
      <c r="N148" s="21" t="s">
        <v>10</v>
      </c>
      <c r="O148" s="21" t="s">
        <v>10</v>
      </c>
      <c r="P148" s="21" t="s">
        <v>10</v>
      </c>
      <c r="Q148" s="21" t="s">
        <v>10</v>
      </c>
      <c r="R148" s="138" t="s">
        <v>147</v>
      </c>
      <c r="S148" s="135" t="s">
        <v>33</v>
      </c>
      <c r="T148" s="25"/>
      <c r="U148" s="25">
        <f>U149+U150</f>
        <v>29404.9</v>
      </c>
      <c r="V148" s="59"/>
      <c r="W148" s="50"/>
      <c r="X148" s="110"/>
      <c r="Y148" s="59"/>
      <c r="Z148" s="25">
        <f>Z149+Z150</f>
        <v>29404.9</v>
      </c>
      <c r="AA148" s="23">
        <v>2022</v>
      </c>
      <c r="AB148" s="73"/>
      <c r="AC148" s="63"/>
      <c r="AD148" s="64"/>
      <c r="AE148" s="65"/>
    </row>
    <row r="149" spans="1:31" s="16" customFormat="1" ht="26.45" customHeight="1" x14ac:dyDescent="0.25">
      <c r="A149" s="21" t="s">
        <v>10</v>
      </c>
      <c r="B149" s="21" t="s">
        <v>11</v>
      </c>
      <c r="C149" s="21" t="s">
        <v>12</v>
      </c>
      <c r="D149" s="21" t="s">
        <v>10</v>
      </c>
      <c r="E149" s="21" t="s">
        <v>20</v>
      </c>
      <c r="F149" s="21" t="s">
        <v>10</v>
      </c>
      <c r="G149" s="21" t="s">
        <v>19</v>
      </c>
      <c r="H149" s="21" t="s">
        <v>10</v>
      </c>
      <c r="I149" s="21" t="s">
        <v>18</v>
      </c>
      <c r="J149" s="21" t="s">
        <v>11</v>
      </c>
      <c r="K149" s="21" t="s">
        <v>10</v>
      </c>
      <c r="L149" s="21" t="s">
        <v>12</v>
      </c>
      <c r="M149" s="21" t="s">
        <v>40</v>
      </c>
      <c r="N149" s="21" t="s">
        <v>10</v>
      </c>
      <c r="O149" s="21" t="s">
        <v>18</v>
      </c>
      <c r="P149" s="21" t="s">
        <v>17</v>
      </c>
      <c r="Q149" s="21" t="s">
        <v>11</v>
      </c>
      <c r="R149" s="139"/>
      <c r="S149" s="136"/>
      <c r="T149" s="25"/>
      <c r="U149" s="24">
        <f>6062.9-181.9</f>
        <v>5881</v>
      </c>
      <c r="V149" s="56"/>
      <c r="W149" s="24"/>
      <c r="X149" s="56"/>
      <c r="Y149" s="59"/>
      <c r="Z149" s="25">
        <f>U149+V149</f>
        <v>5881</v>
      </c>
      <c r="AA149" s="23">
        <v>2022</v>
      </c>
      <c r="AB149" s="73"/>
      <c r="AC149" s="63"/>
      <c r="AD149" s="64"/>
      <c r="AE149" s="65"/>
    </row>
    <row r="150" spans="1:31" s="16" customFormat="1" ht="27" customHeight="1" x14ac:dyDescent="0.25">
      <c r="A150" s="21" t="s">
        <v>10</v>
      </c>
      <c r="B150" s="21" t="s">
        <v>11</v>
      </c>
      <c r="C150" s="21" t="s">
        <v>12</v>
      </c>
      <c r="D150" s="21" t="s">
        <v>10</v>
      </c>
      <c r="E150" s="21" t="s">
        <v>20</v>
      </c>
      <c r="F150" s="21" t="s">
        <v>10</v>
      </c>
      <c r="G150" s="21" t="s">
        <v>19</v>
      </c>
      <c r="H150" s="21" t="s">
        <v>10</v>
      </c>
      <c r="I150" s="21" t="s">
        <v>18</v>
      </c>
      <c r="J150" s="21" t="s">
        <v>11</v>
      </c>
      <c r="K150" s="21" t="s">
        <v>10</v>
      </c>
      <c r="L150" s="21" t="s">
        <v>12</v>
      </c>
      <c r="M150" s="21" t="s">
        <v>11</v>
      </c>
      <c r="N150" s="21" t="s">
        <v>10</v>
      </c>
      <c r="O150" s="21" t="s">
        <v>18</v>
      </c>
      <c r="P150" s="21" t="s">
        <v>17</v>
      </c>
      <c r="Q150" s="21" t="s">
        <v>11</v>
      </c>
      <c r="R150" s="140"/>
      <c r="S150" s="137"/>
      <c r="T150" s="25"/>
      <c r="U150" s="24">
        <f>24251.4-727.5</f>
        <v>23523.9</v>
      </c>
      <c r="V150" s="110"/>
      <c r="W150" s="50"/>
      <c r="X150" s="110"/>
      <c r="Y150" s="59"/>
      <c r="Z150" s="25">
        <f>U150+V150</f>
        <v>23523.9</v>
      </c>
      <c r="AA150" s="23">
        <v>2022</v>
      </c>
      <c r="AB150" s="73"/>
      <c r="AC150" s="63"/>
      <c r="AD150" s="64"/>
      <c r="AE150" s="65"/>
    </row>
    <row r="151" spans="1:31" ht="37.1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7" t="s">
        <v>57</v>
      </c>
      <c r="S151" s="6" t="s">
        <v>39</v>
      </c>
      <c r="T151" s="60"/>
      <c r="U151" s="60">
        <v>2.7839999999999998</v>
      </c>
      <c r="V151" s="109"/>
      <c r="W151" s="60"/>
      <c r="X151" s="109"/>
      <c r="Y151" s="109"/>
      <c r="Z151" s="61">
        <f>U151</f>
        <v>2.7839999999999998</v>
      </c>
      <c r="AA151" s="6">
        <v>2022</v>
      </c>
      <c r="AB151" s="77"/>
    </row>
    <row r="152" spans="1:31" s="16" customFormat="1" ht="26.45" customHeight="1" x14ac:dyDescent="0.25">
      <c r="A152" s="21" t="s">
        <v>10</v>
      </c>
      <c r="B152" s="21" t="s">
        <v>11</v>
      </c>
      <c r="C152" s="21" t="s">
        <v>12</v>
      </c>
      <c r="D152" s="21" t="s">
        <v>10</v>
      </c>
      <c r="E152" s="21" t="s">
        <v>20</v>
      </c>
      <c r="F152" s="21" t="s">
        <v>10</v>
      </c>
      <c r="G152" s="21" t="s">
        <v>19</v>
      </c>
      <c r="H152" s="21" t="s">
        <v>10</v>
      </c>
      <c r="I152" s="21" t="s">
        <v>18</v>
      </c>
      <c r="J152" s="21" t="s">
        <v>11</v>
      </c>
      <c r="K152" s="21" t="s">
        <v>10</v>
      </c>
      <c r="L152" s="21" t="s">
        <v>12</v>
      </c>
      <c r="M152" s="21" t="s">
        <v>10</v>
      </c>
      <c r="N152" s="21" t="s">
        <v>10</v>
      </c>
      <c r="O152" s="21" t="s">
        <v>10</v>
      </c>
      <c r="P152" s="21" t="s">
        <v>10</v>
      </c>
      <c r="Q152" s="21" t="s">
        <v>10</v>
      </c>
      <c r="R152" s="138" t="s">
        <v>148</v>
      </c>
      <c r="S152" s="135" t="s">
        <v>33</v>
      </c>
      <c r="T152" s="25"/>
      <c r="U152" s="25">
        <f>U153+U154</f>
        <v>18539.3</v>
      </c>
      <c r="V152" s="59"/>
      <c r="W152" s="50"/>
      <c r="X152" s="110"/>
      <c r="Y152" s="59"/>
      <c r="Z152" s="25">
        <f>Z153+Z154</f>
        <v>18539.3</v>
      </c>
      <c r="AA152" s="23">
        <v>2022</v>
      </c>
      <c r="AB152" s="73"/>
      <c r="AC152" s="63"/>
      <c r="AD152" s="64"/>
      <c r="AE152" s="65"/>
    </row>
    <row r="153" spans="1:31" s="16" customFormat="1" ht="26.45" customHeight="1" x14ac:dyDescent="0.25">
      <c r="A153" s="21" t="s">
        <v>10</v>
      </c>
      <c r="B153" s="21" t="s">
        <v>11</v>
      </c>
      <c r="C153" s="21" t="s">
        <v>12</v>
      </c>
      <c r="D153" s="21" t="s">
        <v>10</v>
      </c>
      <c r="E153" s="21" t="s">
        <v>20</v>
      </c>
      <c r="F153" s="21" t="s">
        <v>10</v>
      </c>
      <c r="G153" s="21" t="s">
        <v>19</v>
      </c>
      <c r="H153" s="21" t="s">
        <v>10</v>
      </c>
      <c r="I153" s="21" t="s">
        <v>18</v>
      </c>
      <c r="J153" s="21" t="s">
        <v>11</v>
      </c>
      <c r="K153" s="21" t="s">
        <v>10</v>
      </c>
      <c r="L153" s="21" t="s">
        <v>12</v>
      </c>
      <c r="M153" s="21" t="s">
        <v>40</v>
      </c>
      <c r="N153" s="21" t="s">
        <v>10</v>
      </c>
      <c r="O153" s="21" t="s">
        <v>18</v>
      </c>
      <c r="P153" s="21" t="s">
        <v>17</v>
      </c>
      <c r="Q153" s="21" t="s">
        <v>11</v>
      </c>
      <c r="R153" s="139"/>
      <c r="S153" s="136"/>
      <c r="T153" s="25"/>
      <c r="U153" s="24">
        <f>3822.6-114.7</f>
        <v>3707.9</v>
      </c>
      <c r="V153" s="56"/>
      <c r="W153" s="24"/>
      <c r="X153" s="56"/>
      <c r="Y153" s="59"/>
      <c r="Z153" s="25">
        <f>U153+V153</f>
        <v>3707.9</v>
      </c>
      <c r="AA153" s="23">
        <v>2022</v>
      </c>
      <c r="AB153" s="73"/>
      <c r="AC153" s="63"/>
      <c r="AD153" s="64"/>
      <c r="AE153" s="65"/>
    </row>
    <row r="154" spans="1:31" s="16" customFormat="1" ht="27" customHeight="1" x14ac:dyDescent="0.25">
      <c r="A154" s="21" t="s">
        <v>10</v>
      </c>
      <c r="B154" s="21" t="s">
        <v>11</v>
      </c>
      <c r="C154" s="21" t="s">
        <v>12</v>
      </c>
      <c r="D154" s="21" t="s">
        <v>10</v>
      </c>
      <c r="E154" s="21" t="s">
        <v>20</v>
      </c>
      <c r="F154" s="21" t="s">
        <v>10</v>
      </c>
      <c r="G154" s="21" t="s">
        <v>19</v>
      </c>
      <c r="H154" s="21" t="s">
        <v>10</v>
      </c>
      <c r="I154" s="21" t="s">
        <v>18</v>
      </c>
      <c r="J154" s="21" t="s">
        <v>11</v>
      </c>
      <c r="K154" s="21" t="s">
        <v>10</v>
      </c>
      <c r="L154" s="21" t="s">
        <v>12</v>
      </c>
      <c r="M154" s="21" t="s">
        <v>11</v>
      </c>
      <c r="N154" s="21" t="s">
        <v>10</v>
      </c>
      <c r="O154" s="21" t="s">
        <v>18</v>
      </c>
      <c r="P154" s="21" t="s">
        <v>17</v>
      </c>
      <c r="Q154" s="21" t="s">
        <v>11</v>
      </c>
      <c r="R154" s="140"/>
      <c r="S154" s="137"/>
      <c r="T154" s="25"/>
      <c r="U154" s="24">
        <f>15290.1-458.7</f>
        <v>14831.4</v>
      </c>
      <c r="V154" s="110"/>
      <c r="W154" s="50"/>
      <c r="X154" s="110"/>
      <c r="Y154" s="59"/>
      <c r="Z154" s="25">
        <f>U154+V154</f>
        <v>14831.4</v>
      </c>
      <c r="AA154" s="23">
        <v>2022</v>
      </c>
      <c r="AB154" s="73"/>
      <c r="AC154" s="63"/>
      <c r="AD154" s="64"/>
      <c r="AE154" s="65"/>
    </row>
    <row r="155" spans="1:31" ht="34.1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7" t="s">
        <v>57</v>
      </c>
      <c r="S155" s="6" t="s">
        <v>39</v>
      </c>
      <c r="T155" s="60"/>
      <c r="U155" s="60">
        <v>1.746</v>
      </c>
      <c r="V155" s="109"/>
      <c r="W155" s="60"/>
      <c r="X155" s="109"/>
      <c r="Y155" s="109"/>
      <c r="Z155" s="61">
        <f>U155</f>
        <v>1.746</v>
      </c>
      <c r="AA155" s="6">
        <v>2022</v>
      </c>
      <c r="AB155" s="77"/>
    </row>
    <row r="156" spans="1:31" s="16" customFormat="1" ht="33" customHeight="1" x14ac:dyDescent="0.25">
      <c r="A156" s="21" t="s">
        <v>10</v>
      </c>
      <c r="B156" s="21" t="s">
        <v>11</v>
      </c>
      <c r="C156" s="21" t="s">
        <v>12</v>
      </c>
      <c r="D156" s="21" t="s">
        <v>10</v>
      </c>
      <c r="E156" s="21" t="s">
        <v>20</v>
      </c>
      <c r="F156" s="21" t="s">
        <v>10</v>
      </c>
      <c r="G156" s="21" t="s">
        <v>19</v>
      </c>
      <c r="H156" s="21" t="s">
        <v>10</v>
      </c>
      <c r="I156" s="21" t="s">
        <v>18</v>
      </c>
      <c r="J156" s="21" t="s">
        <v>11</v>
      </c>
      <c r="K156" s="21" t="s">
        <v>10</v>
      </c>
      <c r="L156" s="21" t="s">
        <v>12</v>
      </c>
      <c r="M156" s="21" t="s">
        <v>10</v>
      </c>
      <c r="N156" s="21" t="s">
        <v>10</v>
      </c>
      <c r="O156" s="21" t="s">
        <v>10</v>
      </c>
      <c r="P156" s="21" t="s">
        <v>10</v>
      </c>
      <c r="Q156" s="21" t="s">
        <v>10</v>
      </c>
      <c r="R156" s="138" t="s">
        <v>149</v>
      </c>
      <c r="S156" s="135" t="s">
        <v>33</v>
      </c>
      <c r="T156" s="25"/>
      <c r="U156" s="25">
        <f>U157+U158</f>
        <v>17978.5</v>
      </c>
      <c r="V156" s="59"/>
      <c r="W156" s="50"/>
      <c r="X156" s="110"/>
      <c r="Y156" s="59"/>
      <c r="Z156" s="25">
        <f>Z157+Z158</f>
        <v>17978.5</v>
      </c>
      <c r="AA156" s="23">
        <v>2022</v>
      </c>
      <c r="AB156" s="73"/>
      <c r="AC156" s="63"/>
      <c r="AD156" s="64"/>
      <c r="AE156" s="65"/>
    </row>
    <row r="157" spans="1:31" s="16" customFormat="1" ht="33" customHeight="1" x14ac:dyDescent="0.25">
      <c r="A157" s="21" t="s">
        <v>10</v>
      </c>
      <c r="B157" s="21" t="s">
        <v>11</v>
      </c>
      <c r="C157" s="21" t="s">
        <v>12</v>
      </c>
      <c r="D157" s="21" t="s">
        <v>10</v>
      </c>
      <c r="E157" s="21" t="s">
        <v>20</v>
      </c>
      <c r="F157" s="21" t="s">
        <v>10</v>
      </c>
      <c r="G157" s="21" t="s">
        <v>19</v>
      </c>
      <c r="H157" s="21" t="s">
        <v>10</v>
      </c>
      <c r="I157" s="21" t="s">
        <v>18</v>
      </c>
      <c r="J157" s="21" t="s">
        <v>11</v>
      </c>
      <c r="K157" s="21" t="s">
        <v>10</v>
      </c>
      <c r="L157" s="21" t="s">
        <v>12</v>
      </c>
      <c r="M157" s="21" t="s">
        <v>40</v>
      </c>
      <c r="N157" s="21" t="s">
        <v>10</v>
      </c>
      <c r="O157" s="21" t="s">
        <v>18</v>
      </c>
      <c r="P157" s="21" t="s">
        <v>17</v>
      </c>
      <c r="Q157" s="21" t="s">
        <v>11</v>
      </c>
      <c r="R157" s="139"/>
      <c r="S157" s="136"/>
      <c r="T157" s="25"/>
      <c r="U157" s="24">
        <f>4025-429.3</f>
        <v>3595.7</v>
      </c>
      <c r="V157" s="56"/>
      <c r="W157" s="24"/>
      <c r="X157" s="56"/>
      <c r="Y157" s="59"/>
      <c r="Z157" s="25">
        <f>U157+V157</f>
        <v>3595.7</v>
      </c>
      <c r="AA157" s="23">
        <v>2022</v>
      </c>
      <c r="AB157" s="73"/>
      <c r="AC157" s="63"/>
      <c r="AD157" s="64"/>
      <c r="AE157" s="65"/>
    </row>
    <row r="158" spans="1:31" s="16" customFormat="1" ht="32.450000000000003" customHeight="1" x14ac:dyDescent="0.25">
      <c r="A158" s="21" t="s">
        <v>10</v>
      </c>
      <c r="B158" s="21" t="s">
        <v>11</v>
      </c>
      <c r="C158" s="21" t="s">
        <v>12</v>
      </c>
      <c r="D158" s="21" t="s">
        <v>10</v>
      </c>
      <c r="E158" s="21" t="s">
        <v>20</v>
      </c>
      <c r="F158" s="21" t="s">
        <v>10</v>
      </c>
      <c r="G158" s="21" t="s">
        <v>19</v>
      </c>
      <c r="H158" s="21" t="s">
        <v>10</v>
      </c>
      <c r="I158" s="21" t="s">
        <v>18</v>
      </c>
      <c r="J158" s="21" t="s">
        <v>11</v>
      </c>
      <c r="K158" s="21" t="s">
        <v>10</v>
      </c>
      <c r="L158" s="21" t="s">
        <v>12</v>
      </c>
      <c r="M158" s="21" t="s">
        <v>11</v>
      </c>
      <c r="N158" s="21" t="s">
        <v>10</v>
      </c>
      <c r="O158" s="21" t="s">
        <v>18</v>
      </c>
      <c r="P158" s="21" t="s">
        <v>17</v>
      </c>
      <c r="Q158" s="21" t="s">
        <v>11</v>
      </c>
      <c r="R158" s="140"/>
      <c r="S158" s="137"/>
      <c r="T158" s="25"/>
      <c r="U158" s="24">
        <f>16100.6-1645.6-72.2</f>
        <v>14382.8</v>
      </c>
      <c r="V158" s="110"/>
      <c r="W158" s="50"/>
      <c r="X158" s="110"/>
      <c r="Y158" s="59"/>
      <c r="Z158" s="25">
        <f>U158+V158</f>
        <v>14382.8</v>
      </c>
      <c r="AA158" s="23">
        <v>2022</v>
      </c>
      <c r="AB158" s="73"/>
      <c r="AC158" s="63"/>
      <c r="AD158" s="64"/>
      <c r="AE158" s="65"/>
    </row>
    <row r="159" spans="1:31" ht="3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7" t="s">
        <v>57</v>
      </c>
      <c r="S159" s="6" t="s">
        <v>39</v>
      </c>
      <c r="T159" s="60"/>
      <c r="U159" s="60">
        <v>4.2629999999999999</v>
      </c>
      <c r="V159" s="109"/>
      <c r="W159" s="60"/>
      <c r="X159" s="109"/>
      <c r="Y159" s="109"/>
      <c r="Z159" s="61">
        <f>U159</f>
        <v>4.2629999999999999</v>
      </c>
      <c r="AA159" s="6">
        <v>2022</v>
      </c>
      <c r="AB159" s="77"/>
    </row>
    <row r="160" spans="1:31" s="16" customFormat="1" ht="26.45" customHeight="1" x14ac:dyDescent="0.25">
      <c r="A160" s="21" t="s">
        <v>10</v>
      </c>
      <c r="B160" s="21" t="s">
        <v>11</v>
      </c>
      <c r="C160" s="21" t="s">
        <v>12</v>
      </c>
      <c r="D160" s="21" t="s">
        <v>10</v>
      </c>
      <c r="E160" s="21" t="s">
        <v>20</v>
      </c>
      <c r="F160" s="21" t="s">
        <v>10</v>
      </c>
      <c r="G160" s="21" t="s">
        <v>19</v>
      </c>
      <c r="H160" s="21" t="s">
        <v>10</v>
      </c>
      <c r="I160" s="21" t="s">
        <v>18</v>
      </c>
      <c r="J160" s="21" t="s">
        <v>11</v>
      </c>
      <c r="K160" s="21" t="s">
        <v>10</v>
      </c>
      <c r="L160" s="21" t="s">
        <v>12</v>
      </c>
      <c r="M160" s="21" t="s">
        <v>10</v>
      </c>
      <c r="N160" s="21" t="s">
        <v>10</v>
      </c>
      <c r="O160" s="21" t="s">
        <v>10</v>
      </c>
      <c r="P160" s="21" t="s">
        <v>10</v>
      </c>
      <c r="Q160" s="21" t="s">
        <v>10</v>
      </c>
      <c r="R160" s="138" t="s">
        <v>150</v>
      </c>
      <c r="S160" s="135" t="s">
        <v>33</v>
      </c>
      <c r="T160" s="25"/>
      <c r="U160" s="25">
        <f>U161+U162</f>
        <v>10243.400000000001</v>
      </c>
      <c r="V160" s="59"/>
      <c r="W160" s="50"/>
      <c r="X160" s="110"/>
      <c r="Y160" s="59"/>
      <c r="Z160" s="25">
        <f>Z161+Z162</f>
        <v>10243.400000000001</v>
      </c>
      <c r="AA160" s="23">
        <v>2022</v>
      </c>
      <c r="AB160" s="73"/>
      <c r="AC160" s="63"/>
      <c r="AD160" s="64"/>
      <c r="AE160" s="65"/>
    </row>
    <row r="161" spans="1:31" s="16" customFormat="1" ht="26.45" customHeight="1" x14ac:dyDescent="0.25">
      <c r="A161" s="21" t="s">
        <v>10</v>
      </c>
      <c r="B161" s="21" t="s">
        <v>11</v>
      </c>
      <c r="C161" s="21" t="s">
        <v>12</v>
      </c>
      <c r="D161" s="21" t="s">
        <v>10</v>
      </c>
      <c r="E161" s="21" t="s">
        <v>20</v>
      </c>
      <c r="F161" s="21" t="s">
        <v>10</v>
      </c>
      <c r="G161" s="21" t="s">
        <v>19</v>
      </c>
      <c r="H161" s="21" t="s">
        <v>10</v>
      </c>
      <c r="I161" s="21" t="s">
        <v>18</v>
      </c>
      <c r="J161" s="21" t="s">
        <v>11</v>
      </c>
      <c r="K161" s="21" t="s">
        <v>10</v>
      </c>
      <c r="L161" s="21" t="s">
        <v>12</v>
      </c>
      <c r="M161" s="21" t="s">
        <v>40</v>
      </c>
      <c r="N161" s="21" t="s">
        <v>10</v>
      </c>
      <c r="O161" s="21" t="s">
        <v>18</v>
      </c>
      <c r="P161" s="21" t="s">
        <v>17</v>
      </c>
      <c r="Q161" s="21" t="s">
        <v>11</v>
      </c>
      <c r="R161" s="139"/>
      <c r="S161" s="136"/>
      <c r="T161" s="25"/>
      <c r="U161" s="24">
        <f>2658.7-610</f>
        <v>2048.6999999999998</v>
      </c>
      <c r="V161" s="56"/>
      <c r="W161" s="24"/>
      <c r="X161" s="56"/>
      <c r="Y161" s="59"/>
      <c r="Z161" s="25">
        <f>U161+V161</f>
        <v>2048.6999999999998</v>
      </c>
      <c r="AA161" s="23">
        <v>2022</v>
      </c>
      <c r="AB161" s="73"/>
      <c r="AC161" s="63"/>
      <c r="AD161" s="64"/>
      <c r="AE161" s="65"/>
    </row>
    <row r="162" spans="1:31" s="16" customFormat="1" ht="27" customHeight="1" x14ac:dyDescent="0.25">
      <c r="A162" s="21" t="s">
        <v>10</v>
      </c>
      <c r="B162" s="21" t="s">
        <v>11</v>
      </c>
      <c r="C162" s="21" t="s">
        <v>12</v>
      </c>
      <c r="D162" s="21" t="s">
        <v>10</v>
      </c>
      <c r="E162" s="21" t="s">
        <v>20</v>
      </c>
      <c r="F162" s="21" t="s">
        <v>10</v>
      </c>
      <c r="G162" s="21" t="s">
        <v>19</v>
      </c>
      <c r="H162" s="21" t="s">
        <v>10</v>
      </c>
      <c r="I162" s="21" t="s">
        <v>18</v>
      </c>
      <c r="J162" s="21" t="s">
        <v>11</v>
      </c>
      <c r="K162" s="21" t="s">
        <v>10</v>
      </c>
      <c r="L162" s="21" t="s">
        <v>12</v>
      </c>
      <c r="M162" s="21" t="s">
        <v>11</v>
      </c>
      <c r="N162" s="21" t="s">
        <v>10</v>
      </c>
      <c r="O162" s="21" t="s">
        <v>18</v>
      </c>
      <c r="P162" s="21" t="s">
        <v>17</v>
      </c>
      <c r="Q162" s="21" t="s">
        <v>11</v>
      </c>
      <c r="R162" s="140"/>
      <c r="S162" s="137"/>
      <c r="T162" s="25"/>
      <c r="U162" s="24">
        <f>10635-1161.4-1278.9</f>
        <v>8194.7000000000007</v>
      </c>
      <c r="V162" s="110"/>
      <c r="W162" s="50"/>
      <c r="X162" s="110"/>
      <c r="Y162" s="59"/>
      <c r="Z162" s="25">
        <f>U162+V162</f>
        <v>8194.7000000000007</v>
      </c>
      <c r="AA162" s="23">
        <v>2022</v>
      </c>
      <c r="AB162" s="73"/>
      <c r="AC162" s="63"/>
      <c r="AD162" s="64"/>
      <c r="AE162" s="65"/>
    </row>
    <row r="163" spans="1:31" ht="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7" t="s">
        <v>57</v>
      </c>
      <c r="S163" s="6" t="s">
        <v>39</v>
      </c>
      <c r="T163" s="60"/>
      <c r="U163" s="60">
        <v>2.1360000000000001</v>
      </c>
      <c r="V163" s="109"/>
      <c r="W163" s="60"/>
      <c r="X163" s="109"/>
      <c r="Y163" s="109"/>
      <c r="Z163" s="61">
        <f>U163</f>
        <v>2.1360000000000001</v>
      </c>
      <c r="AA163" s="6">
        <v>2022</v>
      </c>
      <c r="AB163" s="77"/>
    </row>
    <row r="164" spans="1:31" s="16" customFormat="1" ht="31.15" customHeight="1" x14ac:dyDescent="0.25">
      <c r="A164" s="21" t="s">
        <v>10</v>
      </c>
      <c r="B164" s="21" t="s">
        <v>11</v>
      </c>
      <c r="C164" s="21" t="s">
        <v>12</v>
      </c>
      <c r="D164" s="21" t="s">
        <v>10</v>
      </c>
      <c r="E164" s="21" t="s">
        <v>20</v>
      </c>
      <c r="F164" s="21" t="s">
        <v>10</v>
      </c>
      <c r="G164" s="21" t="s">
        <v>19</v>
      </c>
      <c r="H164" s="21" t="s">
        <v>10</v>
      </c>
      <c r="I164" s="21" t="s">
        <v>18</v>
      </c>
      <c r="J164" s="21" t="s">
        <v>11</v>
      </c>
      <c r="K164" s="21" t="s">
        <v>10</v>
      </c>
      <c r="L164" s="21" t="s">
        <v>12</v>
      </c>
      <c r="M164" s="21" t="s">
        <v>10</v>
      </c>
      <c r="N164" s="21" t="s">
        <v>10</v>
      </c>
      <c r="O164" s="21" t="s">
        <v>10</v>
      </c>
      <c r="P164" s="21" t="s">
        <v>10</v>
      </c>
      <c r="Q164" s="21" t="s">
        <v>10</v>
      </c>
      <c r="R164" s="138" t="s">
        <v>151</v>
      </c>
      <c r="S164" s="135" t="s">
        <v>33</v>
      </c>
      <c r="T164" s="25"/>
      <c r="U164" s="25">
        <f>U165+U166</f>
        <v>7617.4999999999991</v>
      </c>
      <c r="V164" s="59"/>
      <c r="W164" s="50"/>
      <c r="X164" s="110"/>
      <c r="Y164" s="59"/>
      <c r="Z164" s="25">
        <f>Z165+Z166</f>
        <v>7617.4999999999991</v>
      </c>
      <c r="AA164" s="23">
        <v>2022</v>
      </c>
      <c r="AB164" s="73"/>
      <c r="AC164" s="63"/>
      <c r="AD164" s="64"/>
      <c r="AE164" s="65"/>
    </row>
    <row r="165" spans="1:31" s="16" customFormat="1" ht="26.45" customHeight="1" x14ac:dyDescent="0.25">
      <c r="A165" s="21" t="s">
        <v>10</v>
      </c>
      <c r="B165" s="21" t="s">
        <v>11</v>
      </c>
      <c r="C165" s="21" t="s">
        <v>12</v>
      </c>
      <c r="D165" s="21" t="s">
        <v>10</v>
      </c>
      <c r="E165" s="21" t="s">
        <v>20</v>
      </c>
      <c r="F165" s="21" t="s">
        <v>10</v>
      </c>
      <c r="G165" s="21" t="s">
        <v>19</v>
      </c>
      <c r="H165" s="21" t="s">
        <v>10</v>
      </c>
      <c r="I165" s="21" t="s">
        <v>18</v>
      </c>
      <c r="J165" s="21" t="s">
        <v>11</v>
      </c>
      <c r="K165" s="21" t="s">
        <v>10</v>
      </c>
      <c r="L165" s="21" t="s">
        <v>12</v>
      </c>
      <c r="M165" s="21" t="s">
        <v>40</v>
      </c>
      <c r="N165" s="21" t="s">
        <v>10</v>
      </c>
      <c r="O165" s="21" t="s">
        <v>18</v>
      </c>
      <c r="P165" s="21" t="s">
        <v>17</v>
      </c>
      <c r="Q165" s="21" t="s">
        <v>11</v>
      </c>
      <c r="R165" s="139"/>
      <c r="S165" s="136"/>
      <c r="T165" s="25"/>
      <c r="U165" s="24">
        <f>1577.7-64.5</f>
        <v>1513.2</v>
      </c>
      <c r="V165" s="56"/>
      <c r="W165" s="24"/>
      <c r="X165" s="56"/>
      <c r="Y165" s="59"/>
      <c r="Z165" s="25">
        <f>U165+V165</f>
        <v>1513.2</v>
      </c>
      <c r="AA165" s="23">
        <v>2022</v>
      </c>
      <c r="AB165" s="73"/>
      <c r="AC165" s="63"/>
      <c r="AD165" s="64"/>
      <c r="AE165" s="65"/>
    </row>
    <row r="166" spans="1:31" s="16" customFormat="1" ht="27" customHeight="1" x14ac:dyDescent="0.25">
      <c r="A166" s="21" t="s">
        <v>10</v>
      </c>
      <c r="B166" s="21" t="s">
        <v>11</v>
      </c>
      <c r="C166" s="21" t="s">
        <v>12</v>
      </c>
      <c r="D166" s="21" t="s">
        <v>10</v>
      </c>
      <c r="E166" s="21" t="s">
        <v>20</v>
      </c>
      <c r="F166" s="21" t="s">
        <v>10</v>
      </c>
      <c r="G166" s="21" t="s">
        <v>19</v>
      </c>
      <c r="H166" s="21" t="s">
        <v>10</v>
      </c>
      <c r="I166" s="21" t="s">
        <v>18</v>
      </c>
      <c r="J166" s="21" t="s">
        <v>11</v>
      </c>
      <c r="K166" s="21" t="s">
        <v>10</v>
      </c>
      <c r="L166" s="21" t="s">
        <v>12</v>
      </c>
      <c r="M166" s="21" t="s">
        <v>11</v>
      </c>
      <c r="N166" s="21" t="s">
        <v>10</v>
      </c>
      <c r="O166" s="21" t="s">
        <v>18</v>
      </c>
      <c r="P166" s="21" t="s">
        <v>17</v>
      </c>
      <c r="Q166" s="21" t="s">
        <v>11</v>
      </c>
      <c r="R166" s="140"/>
      <c r="S166" s="137"/>
      <c r="T166" s="25"/>
      <c r="U166" s="24">
        <f>6052.7+963.7-912.1</f>
        <v>6104.2999999999993</v>
      </c>
      <c r="V166" s="110"/>
      <c r="W166" s="50"/>
      <c r="X166" s="110"/>
      <c r="Y166" s="59"/>
      <c r="Z166" s="25">
        <f>U166+V166</f>
        <v>6104.2999999999993</v>
      </c>
      <c r="AA166" s="23">
        <v>2022</v>
      </c>
      <c r="AB166" s="73"/>
      <c r="AC166" s="63"/>
      <c r="AD166" s="64"/>
      <c r="AE166" s="65"/>
    </row>
    <row r="167" spans="1:31" ht="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7" t="s">
        <v>57</v>
      </c>
      <c r="S167" s="6" t="s">
        <v>39</v>
      </c>
      <c r="T167" s="60"/>
      <c r="U167" s="60">
        <v>1.1739999999999999</v>
      </c>
      <c r="V167" s="109"/>
      <c r="W167" s="60"/>
      <c r="X167" s="109"/>
      <c r="Y167" s="109"/>
      <c r="Z167" s="61">
        <f>U167</f>
        <v>1.1739999999999999</v>
      </c>
      <c r="AA167" s="6">
        <v>2022</v>
      </c>
      <c r="AB167" s="77"/>
    </row>
    <row r="168" spans="1:31" s="16" customFormat="1" ht="32.450000000000003" customHeight="1" x14ac:dyDescent="0.25">
      <c r="A168" s="21" t="s">
        <v>10</v>
      </c>
      <c r="B168" s="21" t="s">
        <v>11</v>
      </c>
      <c r="C168" s="21" t="s">
        <v>12</v>
      </c>
      <c r="D168" s="21" t="s">
        <v>10</v>
      </c>
      <c r="E168" s="21" t="s">
        <v>20</v>
      </c>
      <c r="F168" s="21" t="s">
        <v>10</v>
      </c>
      <c r="G168" s="21" t="s">
        <v>19</v>
      </c>
      <c r="H168" s="21" t="s">
        <v>10</v>
      </c>
      <c r="I168" s="21" t="s">
        <v>18</v>
      </c>
      <c r="J168" s="21" t="s">
        <v>11</v>
      </c>
      <c r="K168" s="21" t="s">
        <v>10</v>
      </c>
      <c r="L168" s="21" t="s">
        <v>12</v>
      </c>
      <c r="M168" s="21" t="s">
        <v>10</v>
      </c>
      <c r="N168" s="21" t="s">
        <v>10</v>
      </c>
      <c r="O168" s="21" t="s">
        <v>10</v>
      </c>
      <c r="P168" s="21" t="s">
        <v>10</v>
      </c>
      <c r="Q168" s="21" t="s">
        <v>10</v>
      </c>
      <c r="R168" s="138" t="s">
        <v>152</v>
      </c>
      <c r="S168" s="135" t="s">
        <v>33</v>
      </c>
      <c r="T168" s="25"/>
      <c r="U168" s="25">
        <f>U169+U170</f>
        <v>9189.3000000000011</v>
      </c>
      <c r="V168" s="59"/>
      <c r="W168" s="50"/>
      <c r="X168" s="110"/>
      <c r="Y168" s="59"/>
      <c r="Z168" s="25">
        <f>Z169+Z170</f>
        <v>9189.3000000000011</v>
      </c>
      <c r="AA168" s="23">
        <v>2022</v>
      </c>
      <c r="AB168" s="73"/>
      <c r="AC168" s="63"/>
      <c r="AD168" s="64"/>
      <c r="AE168" s="65"/>
    </row>
    <row r="169" spans="1:31" s="16" customFormat="1" ht="31.15" customHeight="1" x14ac:dyDescent="0.25">
      <c r="A169" s="21" t="s">
        <v>10</v>
      </c>
      <c r="B169" s="21" t="s">
        <v>11</v>
      </c>
      <c r="C169" s="21" t="s">
        <v>12</v>
      </c>
      <c r="D169" s="21" t="s">
        <v>10</v>
      </c>
      <c r="E169" s="21" t="s">
        <v>20</v>
      </c>
      <c r="F169" s="21" t="s">
        <v>10</v>
      </c>
      <c r="G169" s="21" t="s">
        <v>19</v>
      </c>
      <c r="H169" s="21" t="s">
        <v>10</v>
      </c>
      <c r="I169" s="21" t="s">
        <v>18</v>
      </c>
      <c r="J169" s="21" t="s">
        <v>11</v>
      </c>
      <c r="K169" s="21" t="s">
        <v>10</v>
      </c>
      <c r="L169" s="21" t="s">
        <v>12</v>
      </c>
      <c r="M169" s="21" t="s">
        <v>40</v>
      </c>
      <c r="N169" s="21" t="s">
        <v>10</v>
      </c>
      <c r="O169" s="21" t="s">
        <v>18</v>
      </c>
      <c r="P169" s="21" t="s">
        <v>17</v>
      </c>
      <c r="Q169" s="21" t="s">
        <v>11</v>
      </c>
      <c r="R169" s="139"/>
      <c r="S169" s="136"/>
      <c r="T169" s="25"/>
      <c r="U169" s="24">
        <f>2124.7-286.8</f>
        <v>1837.8999999999999</v>
      </c>
      <c r="V169" s="56"/>
      <c r="W169" s="24"/>
      <c r="X169" s="56"/>
      <c r="Y169" s="59"/>
      <c r="Z169" s="25">
        <f>U169+V169</f>
        <v>1837.8999999999999</v>
      </c>
      <c r="AA169" s="23">
        <v>2022</v>
      </c>
      <c r="AB169" s="73"/>
      <c r="AC169" s="63"/>
      <c r="AD169" s="64"/>
      <c r="AE169" s="65"/>
    </row>
    <row r="170" spans="1:31" s="16" customFormat="1" ht="31.9" customHeight="1" x14ac:dyDescent="0.25">
      <c r="A170" s="21" t="s">
        <v>10</v>
      </c>
      <c r="B170" s="21" t="s">
        <v>11</v>
      </c>
      <c r="C170" s="21" t="s">
        <v>12</v>
      </c>
      <c r="D170" s="21" t="s">
        <v>10</v>
      </c>
      <c r="E170" s="21" t="s">
        <v>20</v>
      </c>
      <c r="F170" s="21" t="s">
        <v>10</v>
      </c>
      <c r="G170" s="21" t="s">
        <v>19</v>
      </c>
      <c r="H170" s="21" t="s">
        <v>10</v>
      </c>
      <c r="I170" s="21" t="s">
        <v>18</v>
      </c>
      <c r="J170" s="21" t="s">
        <v>11</v>
      </c>
      <c r="K170" s="21" t="s">
        <v>10</v>
      </c>
      <c r="L170" s="21" t="s">
        <v>12</v>
      </c>
      <c r="M170" s="21" t="s">
        <v>11</v>
      </c>
      <c r="N170" s="21" t="s">
        <v>10</v>
      </c>
      <c r="O170" s="21" t="s">
        <v>18</v>
      </c>
      <c r="P170" s="21" t="s">
        <v>17</v>
      </c>
      <c r="Q170" s="21" t="s">
        <v>11</v>
      </c>
      <c r="R170" s="140"/>
      <c r="S170" s="137"/>
      <c r="T170" s="25"/>
      <c r="U170" s="24">
        <f>8498.7-1147.3</f>
        <v>7351.4000000000005</v>
      </c>
      <c r="V170" s="110"/>
      <c r="W170" s="50"/>
      <c r="X170" s="110"/>
      <c r="Y170" s="59"/>
      <c r="Z170" s="25">
        <f>U170+V170</f>
        <v>7351.4000000000005</v>
      </c>
      <c r="AA170" s="23">
        <v>2022</v>
      </c>
      <c r="AB170" s="73"/>
      <c r="AC170" s="63"/>
      <c r="AD170" s="64"/>
      <c r="AE170" s="65"/>
    </row>
    <row r="171" spans="1:31" ht="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7" t="s">
        <v>57</v>
      </c>
      <c r="S171" s="6" t="s">
        <v>39</v>
      </c>
      <c r="T171" s="60"/>
      <c r="U171" s="60">
        <v>2.17</v>
      </c>
      <c r="V171" s="109"/>
      <c r="W171" s="60"/>
      <c r="X171" s="109"/>
      <c r="Y171" s="109"/>
      <c r="Z171" s="61">
        <f>U171</f>
        <v>2.17</v>
      </c>
      <c r="AA171" s="6">
        <v>2022</v>
      </c>
      <c r="AB171" s="77"/>
    </row>
    <row r="172" spans="1:31" ht="27.6" customHeight="1" x14ac:dyDescent="0.25">
      <c r="A172" s="21" t="s">
        <v>10</v>
      </c>
      <c r="B172" s="21" t="s">
        <v>11</v>
      </c>
      <c r="C172" s="21" t="s">
        <v>12</v>
      </c>
      <c r="D172" s="21" t="s">
        <v>10</v>
      </c>
      <c r="E172" s="21" t="s">
        <v>20</v>
      </c>
      <c r="F172" s="21" t="s">
        <v>10</v>
      </c>
      <c r="G172" s="21" t="s">
        <v>19</v>
      </c>
      <c r="H172" s="21" t="s">
        <v>10</v>
      </c>
      <c r="I172" s="21" t="s">
        <v>18</v>
      </c>
      <c r="J172" s="21" t="s">
        <v>11</v>
      </c>
      <c r="K172" s="21" t="s">
        <v>10</v>
      </c>
      <c r="L172" s="21" t="s">
        <v>12</v>
      </c>
      <c r="M172" s="21" t="s">
        <v>10</v>
      </c>
      <c r="N172" s="21" t="s">
        <v>10</v>
      </c>
      <c r="O172" s="21" t="s">
        <v>10</v>
      </c>
      <c r="P172" s="21" t="s">
        <v>10</v>
      </c>
      <c r="Q172" s="21" t="s">
        <v>10</v>
      </c>
      <c r="R172" s="132" t="s">
        <v>153</v>
      </c>
      <c r="S172" s="135" t="s">
        <v>33</v>
      </c>
      <c r="T172" s="25"/>
      <c r="U172" s="25">
        <f>U173+U174</f>
        <v>10649.300000000001</v>
      </c>
      <c r="V172" s="59"/>
      <c r="W172" s="25"/>
      <c r="X172" s="59"/>
      <c r="Y172" s="59"/>
      <c r="Z172" s="25">
        <f t="shared" ref="Z172:Z175" si="23">T172+U172+V172+W172+X172+Y172</f>
        <v>10649.300000000001</v>
      </c>
      <c r="AA172" s="23">
        <v>2022</v>
      </c>
      <c r="AB172" s="78"/>
      <c r="AC172" s="43"/>
    </row>
    <row r="173" spans="1:31" ht="27.6" customHeight="1" x14ac:dyDescent="0.25">
      <c r="A173" s="21" t="s">
        <v>10</v>
      </c>
      <c r="B173" s="21" t="s">
        <v>11</v>
      </c>
      <c r="C173" s="21" t="s">
        <v>12</v>
      </c>
      <c r="D173" s="21" t="s">
        <v>10</v>
      </c>
      <c r="E173" s="21" t="s">
        <v>20</v>
      </c>
      <c r="F173" s="21" t="s">
        <v>10</v>
      </c>
      <c r="G173" s="21" t="s">
        <v>19</v>
      </c>
      <c r="H173" s="21" t="s">
        <v>10</v>
      </c>
      <c r="I173" s="21" t="s">
        <v>18</v>
      </c>
      <c r="J173" s="21" t="s">
        <v>11</v>
      </c>
      <c r="K173" s="21" t="s">
        <v>10</v>
      </c>
      <c r="L173" s="21" t="s">
        <v>12</v>
      </c>
      <c r="M173" s="21" t="s">
        <v>40</v>
      </c>
      <c r="N173" s="21" t="s">
        <v>10</v>
      </c>
      <c r="O173" s="21" t="s">
        <v>18</v>
      </c>
      <c r="P173" s="21" t="s">
        <v>17</v>
      </c>
      <c r="Q173" s="21" t="s">
        <v>11</v>
      </c>
      <c r="R173" s="133"/>
      <c r="S173" s="136"/>
      <c r="T173" s="24"/>
      <c r="U173" s="24">
        <f>2365.8-414.5-82.7</f>
        <v>1868.6000000000001</v>
      </c>
      <c r="V173" s="56"/>
      <c r="W173" s="24"/>
      <c r="X173" s="56"/>
      <c r="Y173" s="56"/>
      <c r="Z173" s="25">
        <f t="shared" si="23"/>
        <v>1868.6000000000001</v>
      </c>
      <c r="AA173" s="23">
        <v>2022</v>
      </c>
      <c r="AB173" s="78"/>
    </row>
    <row r="174" spans="1:31" ht="27.6" customHeight="1" x14ac:dyDescent="0.25">
      <c r="A174" s="21" t="s">
        <v>10</v>
      </c>
      <c r="B174" s="21" t="s">
        <v>11</v>
      </c>
      <c r="C174" s="21" t="s">
        <v>12</v>
      </c>
      <c r="D174" s="21" t="s">
        <v>10</v>
      </c>
      <c r="E174" s="21" t="s">
        <v>20</v>
      </c>
      <c r="F174" s="21" t="s">
        <v>10</v>
      </c>
      <c r="G174" s="21" t="s">
        <v>19</v>
      </c>
      <c r="H174" s="21" t="s">
        <v>10</v>
      </c>
      <c r="I174" s="21" t="s">
        <v>18</v>
      </c>
      <c r="J174" s="21" t="s">
        <v>11</v>
      </c>
      <c r="K174" s="21" t="s">
        <v>10</v>
      </c>
      <c r="L174" s="21" t="s">
        <v>12</v>
      </c>
      <c r="M174" s="21" t="s">
        <v>11</v>
      </c>
      <c r="N174" s="21" t="s">
        <v>10</v>
      </c>
      <c r="O174" s="21" t="s">
        <v>18</v>
      </c>
      <c r="P174" s="21" t="s">
        <v>17</v>
      </c>
      <c r="Q174" s="21" t="s">
        <v>11</v>
      </c>
      <c r="R174" s="134"/>
      <c r="S174" s="137"/>
      <c r="T174" s="24"/>
      <c r="U174" s="24">
        <f>9463.2-682.5</f>
        <v>8780.7000000000007</v>
      </c>
      <c r="V174" s="56"/>
      <c r="W174" s="24"/>
      <c r="X174" s="56"/>
      <c r="Y174" s="56"/>
      <c r="Z174" s="25">
        <f t="shared" si="23"/>
        <v>8780.7000000000007</v>
      </c>
      <c r="AA174" s="23">
        <v>2022</v>
      </c>
      <c r="AB174" s="78"/>
    </row>
    <row r="175" spans="1:31" ht="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7" t="s">
        <v>156</v>
      </c>
      <c r="S175" s="6" t="s">
        <v>39</v>
      </c>
      <c r="T175" s="60"/>
      <c r="U175" s="60">
        <v>1.488</v>
      </c>
      <c r="V175" s="109"/>
      <c r="W175" s="60"/>
      <c r="X175" s="109"/>
      <c r="Y175" s="109"/>
      <c r="Z175" s="61">
        <f t="shared" si="23"/>
        <v>1.488</v>
      </c>
      <c r="AA175" s="6">
        <v>2022</v>
      </c>
      <c r="AB175" s="77"/>
    </row>
    <row r="176" spans="1:31" x14ac:dyDescent="0.25">
      <c r="A176" s="21" t="s">
        <v>10</v>
      </c>
      <c r="B176" s="21" t="s">
        <v>11</v>
      </c>
      <c r="C176" s="21" t="s">
        <v>12</v>
      </c>
      <c r="D176" s="21" t="s">
        <v>10</v>
      </c>
      <c r="E176" s="21" t="s">
        <v>20</v>
      </c>
      <c r="F176" s="21" t="s">
        <v>10</v>
      </c>
      <c r="G176" s="21" t="s">
        <v>19</v>
      </c>
      <c r="H176" s="21" t="s">
        <v>10</v>
      </c>
      <c r="I176" s="21" t="s">
        <v>18</v>
      </c>
      <c r="J176" s="21" t="s">
        <v>11</v>
      </c>
      <c r="K176" s="21" t="s">
        <v>10</v>
      </c>
      <c r="L176" s="21" t="s">
        <v>12</v>
      </c>
      <c r="M176" s="21" t="s">
        <v>10</v>
      </c>
      <c r="N176" s="21" t="s">
        <v>10</v>
      </c>
      <c r="O176" s="21" t="s">
        <v>10</v>
      </c>
      <c r="P176" s="21" t="s">
        <v>10</v>
      </c>
      <c r="Q176" s="21" t="s">
        <v>10</v>
      </c>
      <c r="R176" s="132" t="s">
        <v>167</v>
      </c>
      <c r="S176" s="135" t="s">
        <v>33</v>
      </c>
      <c r="T176" s="114"/>
      <c r="U176" s="114"/>
      <c r="V176" s="25">
        <f>V177+V178</f>
        <v>7932.5</v>
      </c>
      <c r="W176" s="25"/>
      <c r="X176" s="59"/>
      <c r="Y176" s="59"/>
      <c r="Z176" s="25">
        <f>Z177+Z178</f>
        <v>7932.5</v>
      </c>
      <c r="AA176" s="23">
        <v>2023</v>
      </c>
      <c r="AB176" s="77"/>
    </row>
    <row r="177" spans="1:30" ht="22.9" customHeight="1" x14ac:dyDescent="0.25">
      <c r="A177" s="21" t="s">
        <v>10</v>
      </c>
      <c r="B177" s="21" t="s">
        <v>11</v>
      </c>
      <c r="C177" s="21" t="s">
        <v>12</v>
      </c>
      <c r="D177" s="21" t="s">
        <v>10</v>
      </c>
      <c r="E177" s="21" t="s">
        <v>20</v>
      </c>
      <c r="F177" s="21" t="s">
        <v>10</v>
      </c>
      <c r="G177" s="21" t="s">
        <v>19</v>
      </c>
      <c r="H177" s="21" t="s">
        <v>10</v>
      </c>
      <c r="I177" s="21" t="s">
        <v>18</v>
      </c>
      <c r="J177" s="21" t="s">
        <v>11</v>
      </c>
      <c r="K177" s="21" t="s">
        <v>10</v>
      </c>
      <c r="L177" s="21" t="s">
        <v>12</v>
      </c>
      <c r="M177" s="21" t="s">
        <v>40</v>
      </c>
      <c r="N177" s="21" t="s">
        <v>10</v>
      </c>
      <c r="O177" s="21" t="s">
        <v>18</v>
      </c>
      <c r="P177" s="21" t="s">
        <v>17</v>
      </c>
      <c r="Q177" s="21" t="s">
        <v>11</v>
      </c>
      <c r="R177" s="133"/>
      <c r="S177" s="136"/>
      <c r="T177" s="25"/>
      <c r="U177" s="59"/>
      <c r="V177" s="24">
        <v>793.3</v>
      </c>
      <c r="W177" s="25"/>
      <c r="X177" s="59"/>
      <c r="Y177" s="59"/>
      <c r="Z177" s="25">
        <f>T177+U177+V177+W177+X177+Y177</f>
        <v>793.3</v>
      </c>
      <c r="AA177" s="23">
        <v>2023</v>
      </c>
      <c r="AB177" s="75"/>
    </row>
    <row r="178" spans="1:30" ht="24" customHeight="1" x14ac:dyDescent="0.25">
      <c r="A178" s="21" t="s">
        <v>10</v>
      </c>
      <c r="B178" s="21" t="s">
        <v>11</v>
      </c>
      <c r="C178" s="21" t="s">
        <v>12</v>
      </c>
      <c r="D178" s="21" t="s">
        <v>10</v>
      </c>
      <c r="E178" s="21" t="s">
        <v>20</v>
      </c>
      <c r="F178" s="21" t="s">
        <v>10</v>
      </c>
      <c r="G178" s="21" t="s">
        <v>19</v>
      </c>
      <c r="H178" s="21" t="s">
        <v>10</v>
      </c>
      <c r="I178" s="21" t="s">
        <v>18</v>
      </c>
      <c r="J178" s="21" t="s">
        <v>11</v>
      </c>
      <c r="K178" s="21" t="s">
        <v>10</v>
      </c>
      <c r="L178" s="21" t="s">
        <v>12</v>
      </c>
      <c r="M178" s="21" t="s">
        <v>11</v>
      </c>
      <c r="N178" s="21" t="s">
        <v>10</v>
      </c>
      <c r="O178" s="21" t="s">
        <v>18</v>
      </c>
      <c r="P178" s="21" t="s">
        <v>17</v>
      </c>
      <c r="Q178" s="21" t="s">
        <v>11</v>
      </c>
      <c r="R178" s="134"/>
      <c r="S178" s="137"/>
      <c r="T178" s="25"/>
      <c r="U178" s="59"/>
      <c r="V178" s="24">
        <v>7139.2</v>
      </c>
      <c r="W178" s="25"/>
      <c r="X178" s="59"/>
      <c r="Y178" s="59"/>
      <c r="Z178" s="25">
        <f>T178+U178+V178+W178+X178+Y178</f>
        <v>7139.2</v>
      </c>
      <c r="AA178" s="23">
        <v>2023</v>
      </c>
      <c r="AB178" s="75"/>
    </row>
    <row r="179" spans="1:30" s="1" customFormat="1" ht="34.1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7" t="s">
        <v>57</v>
      </c>
      <c r="S179" s="6" t="s">
        <v>39</v>
      </c>
      <c r="T179" s="9"/>
      <c r="U179" s="108"/>
      <c r="V179" s="60">
        <v>1.835</v>
      </c>
      <c r="W179" s="60"/>
      <c r="X179" s="109"/>
      <c r="Y179" s="109"/>
      <c r="Z179" s="61">
        <f>V179</f>
        <v>1.835</v>
      </c>
      <c r="AA179" s="8">
        <v>2023</v>
      </c>
      <c r="AB179" s="72" t="s">
        <v>197</v>
      </c>
      <c r="AC179" s="17"/>
      <c r="AD179" s="17"/>
    </row>
    <row r="180" spans="1:30" ht="28.15" customHeight="1" x14ac:dyDescent="0.25">
      <c r="A180" s="21" t="s">
        <v>10</v>
      </c>
      <c r="B180" s="21" t="s">
        <v>11</v>
      </c>
      <c r="C180" s="21" t="s">
        <v>12</v>
      </c>
      <c r="D180" s="21" t="s">
        <v>10</v>
      </c>
      <c r="E180" s="21" t="s">
        <v>20</v>
      </c>
      <c r="F180" s="21" t="s">
        <v>10</v>
      </c>
      <c r="G180" s="21" t="s">
        <v>19</v>
      </c>
      <c r="H180" s="21" t="s">
        <v>10</v>
      </c>
      <c r="I180" s="21" t="s">
        <v>18</v>
      </c>
      <c r="J180" s="21" t="s">
        <v>11</v>
      </c>
      <c r="K180" s="21" t="s">
        <v>10</v>
      </c>
      <c r="L180" s="21" t="s">
        <v>12</v>
      </c>
      <c r="M180" s="21" t="s">
        <v>10</v>
      </c>
      <c r="N180" s="21" t="s">
        <v>10</v>
      </c>
      <c r="O180" s="21" t="s">
        <v>10</v>
      </c>
      <c r="P180" s="21" t="s">
        <v>10</v>
      </c>
      <c r="Q180" s="21" t="s">
        <v>10</v>
      </c>
      <c r="R180" s="132" t="s">
        <v>168</v>
      </c>
      <c r="S180" s="135" t="s">
        <v>33</v>
      </c>
      <c r="T180" s="114"/>
      <c r="U180" s="114"/>
      <c r="V180" s="25">
        <f>V181+V182</f>
        <v>16493.5</v>
      </c>
      <c r="W180" s="25"/>
      <c r="X180" s="59"/>
      <c r="Y180" s="59"/>
      <c r="Z180" s="25">
        <f>Z181+Z182</f>
        <v>16493.5</v>
      </c>
      <c r="AA180" s="23">
        <v>2023</v>
      </c>
      <c r="AB180" s="77"/>
    </row>
    <row r="181" spans="1:30" ht="31.15" customHeight="1" x14ac:dyDescent="0.25">
      <c r="A181" s="21" t="s">
        <v>10</v>
      </c>
      <c r="B181" s="21" t="s">
        <v>11</v>
      </c>
      <c r="C181" s="21" t="s">
        <v>12</v>
      </c>
      <c r="D181" s="21" t="s">
        <v>10</v>
      </c>
      <c r="E181" s="21" t="s">
        <v>20</v>
      </c>
      <c r="F181" s="21" t="s">
        <v>10</v>
      </c>
      <c r="G181" s="21" t="s">
        <v>19</v>
      </c>
      <c r="H181" s="21" t="s">
        <v>10</v>
      </c>
      <c r="I181" s="21" t="s">
        <v>18</v>
      </c>
      <c r="J181" s="21" t="s">
        <v>11</v>
      </c>
      <c r="K181" s="21" t="s">
        <v>10</v>
      </c>
      <c r="L181" s="21" t="s">
        <v>12</v>
      </c>
      <c r="M181" s="21" t="s">
        <v>40</v>
      </c>
      <c r="N181" s="21" t="s">
        <v>10</v>
      </c>
      <c r="O181" s="21" t="s">
        <v>18</v>
      </c>
      <c r="P181" s="21" t="s">
        <v>17</v>
      </c>
      <c r="Q181" s="21" t="s">
        <v>11</v>
      </c>
      <c r="R181" s="133"/>
      <c r="S181" s="136"/>
      <c r="T181" s="25"/>
      <c r="U181" s="59"/>
      <c r="V181" s="24">
        <v>1649.5</v>
      </c>
      <c r="W181" s="25"/>
      <c r="X181" s="59"/>
      <c r="Y181" s="59"/>
      <c r="Z181" s="25">
        <f>T181+U181+V181+W181+X181+Y181</f>
        <v>1649.5</v>
      </c>
      <c r="AA181" s="23">
        <v>2023</v>
      </c>
      <c r="AB181" s="75"/>
    </row>
    <row r="182" spans="1:30" ht="28.15" customHeight="1" x14ac:dyDescent="0.25">
      <c r="A182" s="21" t="s">
        <v>10</v>
      </c>
      <c r="B182" s="21" t="s">
        <v>11</v>
      </c>
      <c r="C182" s="21" t="s">
        <v>12</v>
      </c>
      <c r="D182" s="21" t="s">
        <v>10</v>
      </c>
      <c r="E182" s="21" t="s">
        <v>20</v>
      </c>
      <c r="F182" s="21" t="s">
        <v>10</v>
      </c>
      <c r="G182" s="21" t="s">
        <v>19</v>
      </c>
      <c r="H182" s="21" t="s">
        <v>10</v>
      </c>
      <c r="I182" s="21" t="s">
        <v>18</v>
      </c>
      <c r="J182" s="21" t="s">
        <v>11</v>
      </c>
      <c r="K182" s="21" t="s">
        <v>10</v>
      </c>
      <c r="L182" s="21" t="s">
        <v>12</v>
      </c>
      <c r="M182" s="21" t="s">
        <v>11</v>
      </c>
      <c r="N182" s="21" t="s">
        <v>10</v>
      </c>
      <c r="O182" s="21" t="s">
        <v>18</v>
      </c>
      <c r="P182" s="21" t="s">
        <v>17</v>
      </c>
      <c r="Q182" s="21" t="s">
        <v>11</v>
      </c>
      <c r="R182" s="134"/>
      <c r="S182" s="137"/>
      <c r="T182" s="25"/>
      <c r="U182" s="59"/>
      <c r="V182" s="24">
        <v>14844</v>
      </c>
      <c r="W182" s="25"/>
      <c r="X182" s="59"/>
      <c r="Y182" s="59"/>
      <c r="Z182" s="25">
        <f>T182+U182+V182+W182+X182+Y182</f>
        <v>14844</v>
      </c>
      <c r="AA182" s="23">
        <v>2023</v>
      </c>
      <c r="AB182" s="75"/>
    </row>
    <row r="183" spans="1:30" s="1" customFormat="1" ht="34.1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7" t="s">
        <v>57</v>
      </c>
      <c r="S183" s="6" t="s">
        <v>39</v>
      </c>
      <c r="T183" s="9"/>
      <c r="U183" s="108"/>
      <c r="V183" s="60">
        <v>3.4660000000000002</v>
      </c>
      <c r="W183" s="60"/>
      <c r="X183" s="109"/>
      <c r="Y183" s="109"/>
      <c r="Z183" s="61">
        <f>V183</f>
        <v>3.4660000000000002</v>
      </c>
      <c r="AA183" s="8">
        <v>2023</v>
      </c>
      <c r="AB183" s="72" t="s">
        <v>197</v>
      </c>
      <c r="AC183" s="17"/>
      <c r="AD183" s="17"/>
    </row>
    <row r="184" spans="1:30" ht="28.15" customHeight="1" x14ac:dyDescent="0.25">
      <c r="A184" s="21" t="s">
        <v>10</v>
      </c>
      <c r="B184" s="21" t="s">
        <v>11</v>
      </c>
      <c r="C184" s="21" t="s">
        <v>12</v>
      </c>
      <c r="D184" s="21" t="s">
        <v>10</v>
      </c>
      <c r="E184" s="21" t="s">
        <v>20</v>
      </c>
      <c r="F184" s="21" t="s">
        <v>10</v>
      </c>
      <c r="G184" s="21" t="s">
        <v>19</v>
      </c>
      <c r="H184" s="21" t="s">
        <v>10</v>
      </c>
      <c r="I184" s="21" t="s">
        <v>18</v>
      </c>
      <c r="J184" s="21" t="s">
        <v>11</v>
      </c>
      <c r="K184" s="21" t="s">
        <v>10</v>
      </c>
      <c r="L184" s="21" t="s">
        <v>12</v>
      </c>
      <c r="M184" s="21" t="s">
        <v>10</v>
      </c>
      <c r="N184" s="21" t="s">
        <v>10</v>
      </c>
      <c r="O184" s="21" t="s">
        <v>10</v>
      </c>
      <c r="P184" s="21" t="s">
        <v>10</v>
      </c>
      <c r="Q184" s="21" t="s">
        <v>10</v>
      </c>
      <c r="R184" s="132" t="s">
        <v>169</v>
      </c>
      <c r="S184" s="135" t="s">
        <v>33</v>
      </c>
      <c r="T184" s="114"/>
      <c r="U184" s="114"/>
      <c r="V184" s="25">
        <f>V185+V186</f>
        <v>4954.8999999999996</v>
      </c>
      <c r="W184" s="25"/>
      <c r="X184" s="59"/>
      <c r="Y184" s="59"/>
      <c r="Z184" s="25">
        <f>Z185+Z186</f>
        <v>4954.8999999999996</v>
      </c>
      <c r="AA184" s="23">
        <v>2023</v>
      </c>
      <c r="AB184" s="77"/>
    </row>
    <row r="185" spans="1:30" ht="31.15" customHeight="1" x14ac:dyDescent="0.25">
      <c r="A185" s="21" t="s">
        <v>10</v>
      </c>
      <c r="B185" s="21" t="s">
        <v>11</v>
      </c>
      <c r="C185" s="21" t="s">
        <v>12</v>
      </c>
      <c r="D185" s="21" t="s">
        <v>10</v>
      </c>
      <c r="E185" s="21" t="s">
        <v>20</v>
      </c>
      <c r="F185" s="21" t="s">
        <v>10</v>
      </c>
      <c r="G185" s="21" t="s">
        <v>19</v>
      </c>
      <c r="H185" s="21" t="s">
        <v>10</v>
      </c>
      <c r="I185" s="21" t="s">
        <v>18</v>
      </c>
      <c r="J185" s="21" t="s">
        <v>11</v>
      </c>
      <c r="K185" s="21" t="s">
        <v>10</v>
      </c>
      <c r="L185" s="21" t="s">
        <v>12</v>
      </c>
      <c r="M185" s="21" t="s">
        <v>40</v>
      </c>
      <c r="N185" s="21" t="s">
        <v>10</v>
      </c>
      <c r="O185" s="21" t="s">
        <v>18</v>
      </c>
      <c r="P185" s="21" t="s">
        <v>17</v>
      </c>
      <c r="Q185" s="21" t="s">
        <v>11</v>
      </c>
      <c r="R185" s="133"/>
      <c r="S185" s="136"/>
      <c r="T185" s="25"/>
      <c r="U185" s="59"/>
      <c r="V185" s="24">
        <v>495.5</v>
      </c>
      <c r="W185" s="25"/>
      <c r="X185" s="59"/>
      <c r="Y185" s="59"/>
      <c r="Z185" s="25">
        <f>T185+U185+V185+W185+X185+Y185</f>
        <v>495.5</v>
      </c>
      <c r="AA185" s="23">
        <v>2023</v>
      </c>
      <c r="AB185" s="75"/>
    </row>
    <row r="186" spans="1:30" ht="28.15" customHeight="1" x14ac:dyDescent="0.25">
      <c r="A186" s="21" t="s">
        <v>10</v>
      </c>
      <c r="B186" s="21" t="s">
        <v>11</v>
      </c>
      <c r="C186" s="21" t="s">
        <v>12</v>
      </c>
      <c r="D186" s="21" t="s">
        <v>10</v>
      </c>
      <c r="E186" s="21" t="s">
        <v>20</v>
      </c>
      <c r="F186" s="21" t="s">
        <v>10</v>
      </c>
      <c r="G186" s="21" t="s">
        <v>19</v>
      </c>
      <c r="H186" s="21" t="s">
        <v>10</v>
      </c>
      <c r="I186" s="21" t="s">
        <v>18</v>
      </c>
      <c r="J186" s="21" t="s">
        <v>11</v>
      </c>
      <c r="K186" s="21" t="s">
        <v>10</v>
      </c>
      <c r="L186" s="21" t="s">
        <v>12</v>
      </c>
      <c r="M186" s="21" t="s">
        <v>11</v>
      </c>
      <c r="N186" s="21" t="s">
        <v>10</v>
      </c>
      <c r="O186" s="21" t="s">
        <v>18</v>
      </c>
      <c r="P186" s="21" t="s">
        <v>17</v>
      </c>
      <c r="Q186" s="21" t="s">
        <v>11</v>
      </c>
      <c r="R186" s="134"/>
      <c r="S186" s="137"/>
      <c r="T186" s="25"/>
      <c r="U186" s="59"/>
      <c r="V186" s="24">
        <v>4459.3999999999996</v>
      </c>
      <c r="W186" s="25"/>
      <c r="X186" s="59"/>
      <c r="Y186" s="59"/>
      <c r="Z186" s="25">
        <f>T186+U186+V186+W186+X186+Y186</f>
        <v>4459.3999999999996</v>
      </c>
      <c r="AA186" s="23">
        <v>2023</v>
      </c>
      <c r="AB186" s="75"/>
    </row>
    <row r="187" spans="1:30" s="1" customFormat="1" ht="34.1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7" t="s">
        <v>57</v>
      </c>
      <c r="S187" s="6" t="s">
        <v>39</v>
      </c>
      <c r="T187" s="9"/>
      <c r="U187" s="108"/>
      <c r="V187" s="60">
        <v>1.0249999999999999</v>
      </c>
      <c r="W187" s="60"/>
      <c r="X187" s="109"/>
      <c r="Y187" s="109"/>
      <c r="Z187" s="61">
        <f>V187</f>
        <v>1.0249999999999999</v>
      </c>
      <c r="AA187" s="8">
        <v>2023</v>
      </c>
      <c r="AB187" s="72" t="s">
        <v>197</v>
      </c>
      <c r="AC187" s="17"/>
      <c r="AD187" s="17"/>
    </row>
    <row r="188" spans="1:30" ht="28.15" customHeight="1" x14ac:dyDescent="0.25">
      <c r="A188" s="21" t="s">
        <v>10</v>
      </c>
      <c r="B188" s="21" t="s">
        <v>11</v>
      </c>
      <c r="C188" s="21" t="s">
        <v>12</v>
      </c>
      <c r="D188" s="21" t="s">
        <v>10</v>
      </c>
      <c r="E188" s="21" t="s">
        <v>20</v>
      </c>
      <c r="F188" s="21" t="s">
        <v>10</v>
      </c>
      <c r="G188" s="21" t="s">
        <v>19</v>
      </c>
      <c r="H188" s="21" t="s">
        <v>10</v>
      </c>
      <c r="I188" s="21" t="s">
        <v>18</v>
      </c>
      <c r="J188" s="21" t="s">
        <v>11</v>
      </c>
      <c r="K188" s="21" t="s">
        <v>10</v>
      </c>
      <c r="L188" s="21" t="s">
        <v>12</v>
      </c>
      <c r="M188" s="21" t="s">
        <v>10</v>
      </c>
      <c r="N188" s="21" t="s">
        <v>10</v>
      </c>
      <c r="O188" s="21" t="s">
        <v>10</v>
      </c>
      <c r="P188" s="21" t="s">
        <v>10</v>
      </c>
      <c r="Q188" s="21" t="s">
        <v>10</v>
      </c>
      <c r="R188" s="132" t="s">
        <v>170</v>
      </c>
      <c r="S188" s="135" t="s">
        <v>33</v>
      </c>
      <c r="T188" s="114"/>
      <c r="U188" s="114"/>
      <c r="V188" s="25">
        <f>V189+V190</f>
        <v>110671.9</v>
      </c>
      <c r="W188" s="25">
        <f>W191+W192</f>
        <v>1248.5</v>
      </c>
      <c r="X188" s="59"/>
      <c r="Y188" s="59"/>
      <c r="Z188" s="25">
        <f>V188+W188</f>
        <v>111920.4</v>
      </c>
      <c r="AA188" s="23">
        <v>2024</v>
      </c>
      <c r="AB188" s="77"/>
    </row>
    <row r="189" spans="1:30" ht="31.15" customHeight="1" x14ac:dyDescent="0.25">
      <c r="A189" s="21" t="s">
        <v>10</v>
      </c>
      <c r="B189" s="21" t="s">
        <v>11</v>
      </c>
      <c r="C189" s="21" t="s">
        <v>12</v>
      </c>
      <c r="D189" s="21" t="s">
        <v>10</v>
      </c>
      <c r="E189" s="21" t="s">
        <v>20</v>
      </c>
      <c r="F189" s="21" t="s">
        <v>10</v>
      </c>
      <c r="G189" s="21" t="s">
        <v>19</v>
      </c>
      <c r="H189" s="21" t="s">
        <v>10</v>
      </c>
      <c r="I189" s="21" t="s">
        <v>18</v>
      </c>
      <c r="J189" s="21" t="s">
        <v>11</v>
      </c>
      <c r="K189" s="21" t="s">
        <v>10</v>
      </c>
      <c r="L189" s="21" t="s">
        <v>12</v>
      </c>
      <c r="M189" s="21" t="s">
        <v>40</v>
      </c>
      <c r="N189" s="21" t="s">
        <v>10</v>
      </c>
      <c r="O189" s="21" t="s">
        <v>18</v>
      </c>
      <c r="P189" s="21" t="s">
        <v>17</v>
      </c>
      <c r="Q189" s="21" t="s">
        <v>11</v>
      </c>
      <c r="R189" s="133"/>
      <c r="S189" s="136"/>
      <c r="T189" s="25"/>
      <c r="U189" s="59"/>
      <c r="V189" s="24">
        <v>11067.2</v>
      </c>
      <c r="W189" s="24"/>
      <c r="X189" s="59"/>
      <c r="Y189" s="59"/>
      <c r="Z189" s="25">
        <f>T189+U189+V189+W189+X189+Y189</f>
        <v>11067.2</v>
      </c>
      <c r="AA189" s="23">
        <v>2023</v>
      </c>
      <c r="AB189" s="75"/>
    </row>
    <row r="190" spans="1:30" ht="28.15" customHeight="1" x14ac:dyDescent="0.25">
      <c r="A190" s="21" t="s">
        <v>10</v>
      </c>
      <c r="B190" s="21" t="s">
        <v>11</v>
      </c>
      <c r="C190" s="21" t="s">
        <v>12</v>
      </c>
      <c r="D190" s="21" t="s">
        <v>10</v>
      </c>
      <c r="E190" s="21" t="s">
        <v>20</v>
      </c>
      <c r="F190" s="21" t="s">
        <v>10</v>
      </c>
      <c r="G190" s="21" t="s">
        <v>19</v>
      </c>
      <c r="H190" s="21" t="s">
        <v>10</v>
      </c>
      <c r="I190" s="21" t="s">
        <v>18</v>
      </c>
      <c r="J190" s="21" t="s">
        <v>11</v>
      </c>
      <c r="K190" s="21" t="s">
        <v>10</v>
      </c>
      <c r="L190" s="21" t="s">
        <v>12</v>
      </c>
      <c r="M190" s="21" t="s">
        <v>11</v>
      </c>
      <c r="N190" s="21" t="s">
        <v>10</v>
      </c>
      <c r="O190" s="21" t="s">
        <v>18</v>
      </c>
      <c r="P190" s="21" t="s">
        <v>17</v>
      </c>
      <c r="Q190" s="21" t="s">
        <v>11</v>
      </c>
      <c r="R190" s="133"/>
      <c r="S190" s="136"/>
      <c r="T190" s="25"/>
      <c r="U190" s="59"/>
      <c r="V190" s="24">
        <v>99604.7</v>
      </c>
      <c r="W190" s="24"/>
      <c r="X190" s="59"/>
      <c r="Y190" s="59"/>
      <c r="Z190" s="25">
        <f>T190+U190+V190+W190+X190+Y190</f>
        <v>99604.7</v>
      </c>
      <c r="AA190" s="23">
        <v>2023</v>
      </c>
      <c r="AB190" s="75"/>
    </row>
    <row r="191" spans="1:30" ht="31.15" customHeight="1" x14ac:dyDescent="0.25">
      <c r="A191" s="21" t="s">
        <v>10</v>
      </c>
      <c r="B191" s="21" t="s">
        <v>11</v>
      </c>
      <c r="C191" s="21" t="s">
        <v>12</v>
      </c>
      <c r="D191" s="21" t="s">
        <v>10</v>
      </c>
      <c r="E191" s="21" t="s">
        <v>20</v>
      </c>
      <c r="F191" s="21" t="s">
        <v>10</v>
      </c>
      <c r="G191" s="21" t="s">
        <v>19</v>
      </c>
      <c r="H191" s="21" t="s">
        <v>10</v>
      </c>
      <c r="I191" s="21" t="s">
        <v>18</v>
      </c>
      <c r="J191" s="21" t="s">
        <v>11</v>
      </c>
      <c r="K191" s="21" t="s">
        <v>10</v>
      </c>
      <c r="L191" s="21" t="s">
        <v>12</v>
      </c>
      <c r="M191" s="21" t="s">
        <v>40</v>
      </c>
      <c r="N191" s="21" t="s">
        <v>10</v>
      </c>
      <c r="O191" s="21" t="s">
        <v>11</v>
      </c>
      <c r="P191" s="21" t="s">
        <v>17</v>
      </c>
      <c r="Q191" s="21" t="s">
        <v>11</v>
      </c>
      <c r="R191" s="133"/>
      <c r="S191" s="136"/>
      <c r="T191" s="25"/>
      <c r="U191" s="59"/>
      <c r="V191" s="24"/>
      <c r="W191" s="24">
        <v>124.9</v>
      </c>
      <c r="X191" s="59"/>
      <c r="Y191" s="59"/>
      <c r="Z191" s="25">
        <f>T191+U191+V191+W191+X191+Y191</f>
        <v>124.9</v>
      </c>
      <c r="AA191" s="23">
        <v>2024</v>
      </c>
      <c r="AB191" s="75"/>
    </row>
    <row r="192" spans="1:30" ht="28.15" customHeight="1" x14ac:dyDescent="0.25">
      <c r="A192" s="21" t="s">
        <v>10</v>
      </c>
      <c r="B192" s="21" t="s">
        <v>11</v>
      </c>
      <c r="C192" s="21" t="s">
        <v>12</v>
      </c>
      <c r="D192" s="21" t="s">
        <v>10</v>
      </c>
      <c r="E192" s="21" t="s">
        <v>20</v>
      </c>
      <c r="F192" s="21" t="s">
        <v>10</v>
      </c>
      <c r="G192" s="21" t="s">
        <v>19</v>
      </c>
      <c r="H192" s="21" t="s">
        <v>10</v>
      </c>
      <c r="I192" s="21" t="s">
        <v>18</v>
      </c>
      <c r="J192" s="21" t="s">
        <v>11</v>
      </c>
      <c r="K192" s="21" t="s">
        <v>10</v>
      </c>
      <c r="L192" s="21" t="s">
        <v>12</v>
      </c>
      <c r="M192" s="21" t="s">
        <v>11</v>
      </c>
      <c r="N192" s="21" t="s">
        <v>10</v>
      </c>
      <c r="O192" s="21" t="s">
        <v>11</v>
      </c>
      <c r="P192" s="21" t="s">
        <v>17</v>
      </c>
      <c r="Q192" s="21" t="s">
        <v>11</v>
      </c>
      <c r="R192" s="134"/>
      <c r="S192" s="137"/>
      <c r="T192" s="25"/>
      <c r="U192" s="59"/>
      <c r="V192" s="24"/>
      <c r="W192" s="24">
        <v>1123.5999999999999</v>
      </c>
      <c r="X192" s="59"/>
      <c r="Y192" s="59"/>
      <c r="Z192" s="25">
        <f>T192+U192+V192+W192+X192+Y192</f>
        <v>1123.5999999999999</v>
      </c>
      <c r="AA192" s="23">
        <v>2024</v>
      </c>
      <c r="AB192" s="75"/>
    </row>
    <row r="193" spans="1:31" s="1" customFormat="1" ht="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7" t="s">
        <v>57</v>
      </c>
      <c r="S193" s="6" t="s">
        <v>39</v>
      </c>
      <c r="T193" s="9"/>
      <c r="U193" s="108"/>
      <c r="V193" s="60">
        <v>0.434</v>
      </c>
      <c r="W193" s="60">
        <v>9.2219999999999995</v>
      </c>
      <c r="X193" s="109"/>
      <c r="Y193" s="109"/>
      <c r="Z193" s="61">
        <f>V193+W193</f>
        <v>9.6559999999999988</v>
      </c>
      <c r="AA193" s="8">
        <v>2024</v>
      </c>
      <c r="AB193" s="72" t="s">
        <v>195</v>
      </c>
      <c r="AC193" s="17"/>
      <c r="AD193" s="17"/>
    </row>
    <row r="194" spans="1:31" s="1" customFormat="1" ht="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7" t="s">
        <v>176</v>
      </c>
      <c r="S194" s="58" t="s">
        <v>1</v>
      </c>
      <c r="T194" s="5"/>
      <c r="U194" s="5"/>
      <c r="V194" s="5">
        <f>V188*100/Z188</f>
        <v>98.884475037616028</v>
      </c>
      <c r="W194" s="5">
        <f>W188*100/Z188</f>
        <v>1.11552496238398</v>
      </c>
      <c r="X194" s="107"/>
      <c r="Y194" s="107"/>
      <c r="Z194" s="3">
        <f>V194+W194</f>
        <v>100.00000000000001</v>
      </c>
      <c r="AA194" s="6">
        <v>2024</v>
      </c>
      <c r="AB194" s="78"/>
      <c r="AC194" s="17"/>
      <c r="AD194" s="17"/>
    </row>
    <row r="195" spans="1:31" ht="28.15" customHeight="1" x14ac:dyDescent="0.25">
      <c r="A195" s="21" t="s">
        <v>10</v>
      </c>
      <c r="B195" s="21" t="s">
        <v>11</v>
      </c>
      <c r="C195" s="21" t="s">
        <v>12</v>
      </c>
      <c r="D195" s="21" t="s">
        <v>10</v>
      </c>
      <c r="E195" s="21" t="s">
        <v>20</v>
      </c>
      <c r="F195" s="21" t="s">
        <v>10</v>
      </c>
      <c r="G195" s="21" t="s">
        <v>19</v>
      </c>
      <c r="H195" s="21" t="s">
        <v>10</v>
      </c>
      <c r="I195" s="21" t="s">
        <v>18</v>
      </c>
      <c r="J195" s="21" t="s">
        <v>11</v>
      </c>
      <c r="K195" s="21" t="s">
        <v>10</v>
      </c>
      <c r="L195" s="21" t="s">
        <v>12</v>
      </c>
      <c r="M195" s="21" t="s">
        <v>10</v>
      </c>
      <c r="N195" s="21" t="s">
        <v>10</v>
      </c>
      <c r="O195" s="21" t="s">
        <v>10</v>
      </c>
      <c r="P195" s="21" t="s">
        <v>10</v>
      </c>
      <c r="Q195" s="21" t="s">
        <v>10</v>
      </c>
      <c r="R195" s="132" t="s">
        <v>171</v>
      </c>
      <c r="S195" s="135" t="s">
        <v>33</v>
      </c>
      <c r="T195" s="114"/>
      <c r="U195" s="114"/>
      <c r="V195" s="25">
        <f>V196+V197</f>
        <v>7832.6</v>
      </c>
      <c r="W195" s="25"/>
      <c r="X195" s="59"/>
      <c r="Y195" s="59"/>
      <c r="Z195" s="25">
        <f>Z196+Z197</f>
        <v>7832.6</v>
      </c>
      <c r="AA195" s="23">
        <v>2023</v>
      </c>
      <c r="AB195" s="77"/>
    </row>
    <row r="196" spans="1:31" ht="31.15" customHeight="1" x14ac:dyDescent="0.25">
      <c r="A196" s="21" t="s">
        <v>10</v>
      </c>
      <c r="B196" s="21" t="s">
        <v>11</v>
      </c>
      <c r="C196" s="21" t="s">
        <v>12</v>
      </c>
      <c r="D196" s="21" t="s">
        <v>10</v>
      </c>
      <c r="E196" s="21" t="s">
        <v>20</v>
      </c>
      <c r="F196" s="21" t="s">
        <v>10</v>
      </c>
      <c r="G196" s="21" t="s">
        <v>19</v>
      </c>
      <c r="H196" s="21" t="s">
        <v>10</v>
      </c>
      <c r="I196" s="21" t="s">
        <v>18</v>
      </c>
      <c r="J196" s="21" t="s">
        <v>11</v>
      </c>
      <c r="K196" s="21" t="s">
        <v>10</v>
      </c>
      <c r="L196" s="21" t="s">
        <v>12</v>
      </c>
      <c r="M196" s="21" t="s">
        <v>40</v>
      </c>
      <c r="N196" s="21" t="s">
        <v>10</v>
      </c>
      <c r="O196" s="21" t="s">
        <v>18</v>
      </c>
      <c r="P196" s="21" t="s">
        <v>17</v>
      </c>
      <c r="Q196" s="21" t="s">
        <v>11</v>
      </c>
      <c r="R196" s="133"/>
      <c r="S196" s="136"/>
      <c r="T196" s="25"/>
      <c r="U196" s="59"/>
      <c r="V196" s="24">
        <v>783.3</v>
      </c>
      <c r="W196" s="25"/>
      <c r="X196" s="59"/>
      <c r="Y196" s="59"/>
      <c r="Z196" s="25">
        <f>T196+U196+V196+W196+X196+Y196</f>
        <v>783.3</v>
      </c>
      <c r="AA196" s="23">
        <v>2023</v>
      </c>
      <c r="AB196" s="75"/>
    </row>
    <row r="197" spans="1:31" ht="28.15" customHeight="1" x14ac:dyDescent="0.25">
      <c r="A197" s="21" t="s">
        <v>10</v>
      </c>
      <c r="B197" s="21" t="s">
        <v>11</v>
      </c>
      <c r="C197" s="21" t="s">
        <v>12</v>
      </c>
      <c r="D197" s="21" t="s">
        <v>10</v>
      </c>
      <c r="E197" s="21" t="s">
        <v>20</v>
      </c>
      <c r="F197" s="21" t="s">
        <v>10</v>
      </c>
      <c r="G197" s="21" t="s">
        <v>19</v>
      </c>
      <c r="H197" s="21" t="s">
        <v>10</v>
      </c>
      <c r="I197" s="21" t="s">
        <v>18</v>
      </c>
      <c r="J197" s="21" t="s">
        <v>11</v>
      </c>
      <c r="K197" s="21" t="s">
        <v>10</v>
      </c>
      <c r="L197" s="21" t="s">
        <v>12</v>
      </c>
      <c r="M197" s="21" t="s">
        <v>11</v>
      </c>
      <c r="N197" s="21" t="s">
        <v>10</v>
      </c>
      <c r="O197" s="21" t="s">
        <v>18</v>
      </c>
      <c r="P197" s="21" t="s">
        <v>17</v>
      </c>
      <c r="Q197" s="21" t="s">
        <v>11</v>
      </c>
      <c r="R197" s="134"/>
      <c r="S197" s="137"/>
      <c r="T197" s="25"/>
      <c r="U197" s="59"/>
      <c r="V197" s="24">
        <v>7049.3</v>
      </c>
      <c r="W197" s="25"/>
      <c r="X197" s="59"/>
      <c r="Y197" s="59"/>
      <c r="Z197" s="25">
        <f>T197+U197+V197+W197+X197+Y197</f>
        <v>7049.3</v>
      </c>
      <c r="AA197" s="23">
        <v>2023</v>
      </c>
      <c r="AB197" s="75"/>
    </row>
    <row r="198" spans="1:31" s="1" customFormat="1" ht="46.1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7" t="s">
        <v>57</v>
      </c>
      <c r="S198" s="6" t="s">
        <v>39</v>
      </c>
      <c r="T198" s="9"/>
      <c r="U198" s="108"/>
      <c r="V198" s="60">
        <v>2.3239999999999998</v>
      </c>
      <c r="W198" s="60"/>
      <c r="X198" s="109"/>
      <c r="Y198" s="109"/>
      <c r="Z198" s="61">
        <f>V198</f>
        <v>2.3239999999999998</v>
      </c>
      <c r="AA198" s="8">
        <v>2023</v>
      </c>
      <c r="AB198" s="72" t="s">
        <v>197</v>
      </c>
      <c r="AC198" s="17"/>
      <c r="AD198" s="17"/>
    </row>
    <row r="199" spans="1:31" ht="34.9" customHeight="1" x14ac:dyDescent="0.25">
      <c r="A199" s="21" t="s">
        <v>10</v>
      </c>
      <c r="B199" s="21" t="s">
        <v>11</v>
      </c>
      <c r="C199" s="21" t="s">
        <v>12</v>
      </c>
      <c r="D199" s="21" t="s">
        <v>10</v>
      </c>
      <c r="E199" s="21" t="s">
        <v>20</v>
      </c>
      <c r="F199" s="21" t="s">
        <v>10</v>
      </c>
      <c r="G199" s="21" t="s">
        <v>19</v>
      </c>
      <c r="H199" s="21" t="s">
        <v>10</v>
      </c>
      <c r="I199" s="21" t="s">
        <v>18</v>
      </c>
      <c r="J199" s="21" t="s">
        <v>11</v>
      </c>
      <c r="K199" s="21" t="s">
        <v>10</v>
      </c>
      <c r="L199" s="21" t="s">
        <v>12</v>
      </c>
      <c r="M199" s="21" t="s">
        <v>10</v>
      </c>
      <c r="N199" s="21" t="s">
        <v>10</v>
      </c>
      <c r="O199" s="21" t="s">
        <v>10</v>
      </c>
      <c r="P199" s="21" t="s">
        <v>10</v>
      </c>
      <c r="Q199" s="21" t="s">
        <v>10</v>
      </c>
      <c r="R199" s="132" t="s">
        <v>173</v>
      </c>
      <c r="S199" s="135" t="s">
        <v>33</v>
      </c>
      <c r="T199" s="114"/>
      <c r="U199" s="114"/>
      <c r="V199" s="25">
        <f>V200+V201</f>
        <v>40342.699999999997</v>
      </c>
      <c r="W199" s="25"/>
      <c r="X199" s="59"/>
      <c r="Y199" s="59"/>
      <c r="Z199" s="25">
        <f>Z200+Z201</f>
        <v>40342.699999999997</v>
      </c>
      <c r="AA199" s="23">
        <v>2023</v>
      </c>
      <c r="AB199" s="77"/>
    </row>
    <row r="200" spans="1:31" ht="37.15" customHeight="1" x14ac:dyDescent="0.25">
      <c r="A200" s="21" t="s">
        <v>10</v>
      </c>
      <c r="B200" s="21" t="s">
        <v>11</v>
      </c>
      <c r="C200" s="21" t="s">
        <v>12</v>
      </c>
      <c r="D200" s="21" t="s">
        <v>10</v>
      </c>
      <c r="E200" s="21" t="s">
        <v>20</v>
      </c>
      <c r="F200" s="21" t="s">
        <v>10</v>
      </c>
      <c r="G200" s="21" t="s">
        <v>19</v>
      </c>
      <c r="H200" s="21" t="s">
        <v>10</v>
      </c>
      <c r="I200" s="21" t="s">
        <v>18</v>
      </c>
      <c r="J200" s="21" t="s">
        <v>11</v>
      </c>
      <c r="K200" s="21" t="s">
        <v>10</v>
      </c>
      <c r="L200" s="21" t="s">
        <v>12</v>
      </c>
      <c r="M200" s="21" t="s">
        <v>40</v>
      </c>
      <c r="N200" s="21" t="s">
        <v>10</v>
      </c>
      <c r="O200" s="21" t="s">
        <v>18</v>
      </c>
      <c r="P200" s="21" t="s">
        <v>17</v>
      </c>
      <c r="Q200" s="21" t="s">
        <v>11</v>
      </c>
      <c r="R200" s="133"/>
      <c r="S200" s="136"/>
      <c r="T200" s="25"/>
      <c r="U200" s="59"/>
      <c r="V200" s="24">
        <v>4221.5</v>
      </c>
      <c r="W200" s="25"/>
      <c r="X200" s="59"/>
      <c r="Y200" s="59"/>
      <c r="Z200" s="25">
        <f>T200+U200+V200+W200+X200+Y200</f>
        <v>4221.5</v>
      </c>
      <c r="AA200" s="23">
        <v>2023</v>
      </c>
      <c r="AB200" s="75"/>
    </row>
    <row r="201" spans="1:31" ht="37.15" customHeight="1" x14ac:dyDescent="0.25">
      <c r="A201" s="21" t="s">
        <v>10</v>
      </c>
      <c r="B201" s="21" t="s">
        <v>11</v>
      </c>
      <c r="C201" s="21" t="s">
        <v>12</v>
      </c>
      <c r="D201" s="21" t="s">
        <v>10</v>
      </c>
      <c r="E201" s="21" t="s">
        <v>20</v>
      </c>
      <c r="F201" s="21" t="s">
        <v>10</v>
      </c>
      <c r="G201" s="21" t="s">
        <v>19</v>
      </c>
      <c r="H201" s="21" t="s">
        <v>10</v>
      </c>
      <c r="I201" s="21" t="s">
        <v>18</v>
      </c>
      <c r="J201" s="21" t="s">
        <v>11</v>
      </c>
      <c r="K201" s="21" t="s">
        <v>10</v>
      </c>
      <c r="L201" s="21" t="s">
        <v>12</v>
      </c>
      <c r="M201" s="21" t="s">
        <v>11</v>
      </c>
      <c r="N201" s="21" t="s">
        <v>10</v>
      </c>
      <c r="O201" s="21" t="s">
        <v>18</v>
      </c>
      <c r="P201" s="21" t="s">
        <v>17</v>
      </c>
      <c r="Q201" s="21" t="s">
        <v>11</v>
      </c>
      <c r="R201" s="134"/>
      <c r="S201" s="137"/>
      <c r="T201" s="25"/>
      <c r="U201" s="59"/>
      <c r="V201" s="24">
        <v>36121.199999999997</v>
      </c>
      <c r="W201" s="25"/>
      <c r="X201" s="59"/>
      <c r="Y201" s="59"/>
      <c r="Z201" s="25">
        <f>T201+U201+V201+W201+X201+Y201</f>
        <v>36121.199999999997</v>
      </c>
      <c r="AA201" s="23">
        <v>2023</v>
      </c>
      <c r="AB201" s="75"/>
    </row>
    <row r="202" spans="1:31" s="16" customFormat="1" ht="40.1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4"/>
      <c r="J202" s="13"/>
      <c r="K202" s="13"/>
      <c r="L202" s="13"/>
      <c r="M202" s="13"/>
      <c r="N202" s="13"/>
      <c r="O202" s="13"/>
      <c r="P202" s="13"/>
      <c r="Q202" s="13"/>
      <c r="R202" s="12" t="s">
        <v>172</v>
      </c>
      <c r="S202" s="6" t="s">
        <v>2</v>
      </c>
      <c r="T202" s="60"/>
      <c r="U202" s="107"/>
      <c r="V202" s="60">
        <v>4.181</v>
      </c>
      <c r="W202" s="60"/>
      <c r="X202" s="109"/>
      <c r="Y202" s="109"/>
      <c r="Z202" s="61">
        <f>V202</f>
        <v>4.181</v>
      </c>
      <c r="AA202" s="6">
        <v>2023</v>
      </c>
      <c r="AB202" s="75" t="s">
        <v>196</v>
      </c>
      <c r="AC202" s="63"/>
      <c r="AD202" s="64"/>
      <c r="AE202" s="65"/>
    </row>
    <row r="203" spans="1:31" ht="28.15" customHeight="1" x14ac:dyDescent="0.25">
      <c r="A203" s="21" t="s">
        <v>10</v>
      </c>
      <c r="B203" s="21" t="s">
        <v>11</v>
      </c>
      <c r="C203" s="21" t="s">
        <v>12</v>
      </c>
      <c r="D203" s="21" t="s">
        <v>10</v>
      </c>
      <c r="E203" s="21" t="s">
        <v>20</v>
      </c>
      <c r="F203" s="21" t="s">
        <v>10</v>
      </c>
      <c r="G203" s="21" t="s">
        <v>19</v>
      </c>
      <c r="H203" s="21" t="s">
        <v>10</v>
      </c>
      <c r="I203" s="21" t="s">
        <v>18</v>
      </c>
      <c r="J203" s="21" t="s">
        <v>11</v>
      </c>
      <c r="K203" s="21" t="s">
        <v>10</v>
      </c>
      <c r="L203" s="21" t="s">
        <v>12</v>
      </c>
      <c r="M203" s="21" t="s">
        <v>10</v>
      </c>
      <c r="N203" s="21" t="s">
        <v>10</v>
      </c>
      <c r="O203" s="21" t="s">
        <v>10</v>
      </c>
      <c r="P203" s="21" t="s">
        <v>10</v>
      </c>
      <c r="Q203" s="21" t="s">
        <v>10</v>
      </c>
      <c r="R203" s="132" t="s">
        <v>187</v>
      </c>
      <c r="S203" s="135" t="s">
        <v>33</v>
      </c>
      <c r="T203" s="114"/>
      <c r="U203" s="114"/>
      <c r="V203" s="25">
        <f>V204+V205</f>
        <v>22828.2</v>
      </c>
      <c r="W203" s="25"/>
      <c r="X203" s="59"/>
      <c r="Y203" s="59"/>
      <c r="Z203" s="25">
        <f>Z204+Z205</f>
        <v>22828.2</v>
      </c>
      <c r="AA203" s="23">
        <v>2023</v>
      </c>
      <c r="AB203" s="77"/>
    </row>
    <row r="204" spans="1:31" ht="31.15" customHeight="1" x14ac:dyDescent="0.25">
      <c r="A204" s="21" t="s">
        <v>10</v>
      </c>
      <c r="B204" s="21" t="s">
        <v>11</v>
      </c>
      <c r="C204" s="21" t="s">
        <v>12</v>
      </c>
      <c r="D204" s="21" t="s">
        <v>10</v>
      </c>
      <c r="E204" s="21" t="s">
        <v>20</v>
      </c>
      <c r="F204" s="21" t="s">
        <v>10</v>
      </c>
      <c r="G204" s="21" t="s">
        <v>19</v>
      </c>
      <c r="H204" s="21" t="s">
        <v>10</v>
      </c>
      <c r="I204" s="21" t="s">
        <v>18</v>
      </c>
      <c r="J204" s="21" t="s">
        <v>11</v>
      </c>
      <c r="K204" s="21" t="s">
        <v>10</v>
      </c>
      <c r="L204" s="21" t="s">
        <v>12</v>
      </c>
      <c r="M204" s="21" t="s">
        <v>40</v>
      </c>
      <c r="N204" s="21" t="s">
        <v>10</v>
      </c>
      <c r="O204" s="21" t="s">
        <v>18</v>
      </c>
      <c r="P204" s="21" t="s">
        <v>17</v>
      </c>
      <c r="Q204" s="21" t="s">
        <v>11</v>
      </c>
      <c r="R204" s="133"/>
      <c r="S204" s="136"/>
      <c r="T204" s="25"/>
      <c r="U204" s="59"/>
      <c r="V204" s="24">
        <v>2282.9</v>
      </c>
      <c r="W204" s="25"/>
      <c r="X204" s="59"/>
      <c r="Y204" s="59"/>
      <c r="Z204" s="25">
        <f>T204+U204+V204+W204+X204+Y204</f>
        <v>2282.9</v>
      </c>
      <c r="AA204" s="23">
        <v>2023</v>
      </c>
      <c r="AB204" s="75"/>
    </row>
    <row r="205" spans="1:31" ht="28.15" customHeight="1" x14ac:dyDescent="0.25">
      <c r="A205" s="21" t="s">
        <v>10</v>
      </c>
      <c r="B205" s="21" t="s">
        <v>11</v>
      </c>
      <c r="C205" s="21" t="s">
        <v>12</v>
      </c>
      <c r="D205" s="21" t="s">
        <v>10</v>
      </c>
      <c r="E205" s="21" t="s">
        <v>20</v>
      </c>
      <c r="F205" s="21" t="s">
        <v>10</v>
      </c>
      <c r="G205" s="21" t="s">
        <v>19</v>
      </c>
      <c r="H205" s="21" t="s">
        <v>10</v>
      </c>
      <c r="I205" s="21" t="s">
        <v>18</v>
      </c>
      <c r="J205" s="21" t="s">
        <v>11</v>
      </c>
      <c r="K205" s="21" t="s">
        <v>10</v>
      </c>
      <c r="L205" s="21" t="s">
        <v>12</v>
      </c>
      <c r="M205" s="21" t="s">
        <v>11</v>
      </c>
      <c r="N205" s="21" t="s">
        <v>10</v>
      </c>
      <c r="O205" s="21" t="s">
        <v>18</v>
      </c>
      <c r="P205" s="21" t="s">
        <v>17</v>
      </c>
      <c r="Q205" s="21" t="s">
        <v>11</v>
      </c>
      <c r="R205" s="134"/>
      <c r="S205" s="137"/>
      <c r="T205" s="25"/>
      <c r="U205" s="59"/>
      <c r="V205" s="24">
        <v>20545.3</v>
      </c>
      <c r="W205" s="25"/>
      <c r="X205" s="59"/>
      <c r="Y205" s="59"/>
      <c r="Z205" s="25">
        <f>T205+U205+V205+W205+X205+Y205</f>
        <v>20545.3</v>
      </c>
      <c r="AA205" s="23">
        <v>2023</v>
      </c>
      <c r="AB205" s="75"/>
    </row>
    <row r="206" spans="1:31" s="16" customFormat="1" ht="36.6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4"/>
      <c r="J206" s="13"/>
      <c r="K206" s="13"/>
      <c r="L206" s="13"/>
      <c r="M206" s="13"/>
      <c r="N206" s="13"/>
      <c r="O206" s="13"/>
      <c r="P206" s="13"/>
      <c r="Q206" s="13"/>
      <c r="R206" s="12" t="s">
        <v>172</v>
      </c>
      <c r="S206" s="6" t="s">
        <v>2</v>
      </c>
      <c r="T206" s="60"/>
      <c r="U206" s="107"/>
      <c r="V206" s="60">
        <v>1.8959999999999999</v>
      </c>
      <c r="W206" s="60"/>
      <c r="X206" s="109"/>
      <c r="Y206" s="109"/>
      <c r="Z206" s="61">
        <f>V206</f>
        <v>1.8959999999999999</v>
      </c>
      <c r="AA206" s="6">
        <v>2023</v>
      </c>
      <c r="AB206" s="75" t="s">
        <v>196</v>
      </c>
      <c r="AC206" s="63"/>
      <c r="AD206" s="64"/>
      <c r="AE206" s="65"/>
    </row>
    <row r="207" spans="1:31" ht="28.15" customHeight="1" x14ac:dyDescent="0.25">
      <c r="A207" s="21" t="s">
        <v>10</v>
      </c>
      <c r="B207" s="21" t="s">
        <v>11</v>
      </c>
      <c r="C207" s="21" t="s">
        <v>12</v>
      </c>
      <c r="D207" s="21" t="s">
        <v>10</v>
      </c>
      <c r="E207" s="21" t="s">
        <v>20</v>
      </c>
      <c r="F207" s="21" t="s">
        <v>10</v>
      </c>
      <c r="G207" s="21" t="s">
        <v>19</v>
      </c>
      <c r="H207" s="21" t="s">
        <v>10</v>
      </c>
      <c r="I207" s="21" t="s">
        <v>18</v>
      </c>
      <c r="J207" s="21" t="s">
        <v>11</v>
      </c>
      <c r="K207" s="21" t="s">
        <v>10</v>
      </c>
      <c r="L207" s="21" t="s">
        <v>12</v>
      </c>
      <c r="M207" s="21" t="s">
        <v>10</v>
      </c>
      <c r="N207" s="21" t="s">
        <v>10</v>
      </c>
      <c r="O207" s="21" t="s">
        <v>10</v>
      </c>
      <c r="P207" s="21" t="s">
        <v>10</v>
      </c>
      <c r="Q207" s="21" t="s">
        <v>10</v>
      </c>
      <c r="R207" s="132" t="s">
        <v>188</v>
      </c>
      <c r="S207" s="135" t="s">
        <v>33</v>
      </c>
      <c r="T207" s="114"/>
      <c r="U207" s="114"/>
      <c r="V207" s="25">
        <f>V208+V209</f>
        <v>2761.6</v>
      </c>
      <c r="W207" s="25"/>
      <c r="X207" s="59"/>
      <c r="Y207" s="59"/>
      <c r="Z207" s="25">
        <f>Z208+Z209</f>
        <v>2761.6</v>
      </c>
      <c r="AA207" s="23">
        <v>2023</v>
      </c>
      <c r="AB207" s="77"/>
    </row>
    <row r="208" spans="1:31" ht="31.15" customHeight="1" x14ac:dyDescent="0.25">
      <c r="A208" s="21" t="s">
        <v>10</v>
      </c>
      <c r="B208" s="21" t="s">
        <v>11</v>
      </c>
      <c r="C208" s="21" t="s">
        <v>12</v>
      </c>
      <c r="D208" s="21" t="s">
        <v>10</v>
      </c>
      <c r="E208" s="21" t="s">
        <v>20</v>
      </c>
      <c r="F208" s="21" t="s">
        <v>10</v>
      </c>
      <c r="G208" s="21" t="s">
        <v>19</v>
      </c>
      <c r="H208" s="21" t="s">
        <v>10</v>
      </c>
      <c r="I208" s="21" t="s">
        <v>18</v>
      </c>
      <c r="J208" s="21" t="s">
        <v>11</v>
      </c>
      <c r="K208" s="21" t="s">
        <v>10</v>
      </c>
      <c r="L208" s="21" t="s">
        <v>12</v>
      </c>
      <c r="M208" s="21" t="s">
        <v>40</v>
      </c>
      <c r="N208" s="21" t="s">
        <v>10</v>
      </c>
      <c r="O208" s="21" t="s">
        <v>18</v>
      </c>
      <c r="P208" s="21" t="s">
        <v>17</v>
      </c>
      <c r="Q208" s="21" t="s">
        <v>11</v>
      </c>
      <c r="R208" s="133"/>
      <c r="S208" s="136"/>
      <c r="T208" s="25"/>
      <c r="U208" s="59"/>
      <c r="V208" s="24">
        <v>276.2</v>
      </c>
      <c r="W208" s="25"/>
      <c r="X208" s="59"/>
      <c r="Y208" s="59"/>
      <c r="Z208" s="25">
        <f>T208+U208+V208+W208+X208+Y208</f>
        <v>276.2</v>
      </c>
      <c r="AA208" s="23">
        <v>2023</v>
      </c>
      <c r="AB208" s="75"/>
    </row>
    <row r="209" spans="1:31" ht="28.15" customHeight="1" x14ac:dyDescent="0.25">
      <c r="A209" s="21" t="s">
        <v>10</v>
      </c>
      <c r="B209" s="21" t="s">
        <v>11</v>
      </c>
      <c r="C209" s="21" t="s">
        <v>12</v>
      </c>
      <c r="D209" s="21" t="s">
        <v>10</v>
      </c>
      <c r="E209" s="21" t="s">
        <v>20</v>
      </c>
      <c r="F209" s="21" t="s">
        <v>10</v>
      </c>
      <c r="G209" s="21" t="s">
        <v>19</v>
      </c>
      <c r="H209" s="21" t="s">
        <v>10</v>
      </c>
      <c r="I209" s="21" t="s">
        <v>18</v>
      </c>
      <c r="J209" s="21" t="s">
        <v>11</v>
      </c>
      <c r="K209" s="21" t="s">
        <v>10</v>
      </c>
      <c r="L209" s="21" t="s">
        <v>12</v>
      </c>
      <c r="M209" s="21" t="s">
        <v>11</v>
      </c>
      <c r="N209" s="21" t="s">
        <v>10</v>
      </c>
      <c r="O209" s="21" t="s">
        <v>18</v>
      </c>
      <c r="P209" s="21" t="s">
        <v>17</v>
      </c>
      <c r="Q209" s="21" t="s">
        <v>11</v>
      </c>
      <c r="R209" s="134"/>
      <c r="S209" s="137"/>
      <c r="T209" s="25"/>
      <c r="U209" s="59"/>
      <c r="V209" s="24">
        <v>2485.4</v>
      </c>
      <c r="W209" s="25"/>
      <c r="X209" s="59"/>
      <c r="Y209" s="59"/>
      <c r="Z209" s="25">
        <f>T209+U209+V209+W209+X209+Y209</f>
        <v>2485.4</v>
      </c>
      <c r="AA209" s="23">
        <v>2023</v>
      </c>
      <c r="AB209" s="75"/>
    </row>
    <row r="210" spans="1:31" s="16" customFormat="1" ht="38.450000000000003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4"/>
      <c r="J210" s="13"/>
      <c r="K210" s="13"/>
      <c r="L210" s="13"/>
      <c r="M210" s="13"/>
      <c r="N210" s="13"/>
      <c r="O210" s="13"/>
      <c r="P210" s="13"/>
      <c r="Q210" s="13"/>
      <c r="R210" s="12" t="s">
        <v>189</v>
      </c>
      <c r="S210" s="6" t="s">
        <v>2</v>
      </c>
      <c r="T210" s="60"/>
      <c r="U210" s="107"/>
      <c r="V210" s="60">
        <v>0.26</v>
      </c>
      <c r="W210" s="60"/>
      <c r="X210" s="109"/>
      <c r="Y210" s="109"/>
      <c r="Z210" s="61">
        <f>V210</f>
        <v>0.26</v>
      </c>
      <c r="AA210" s="6">
        <v>2023</v>
      </c>
      <c r="AB210" s="75" t="s">
        <v>198</v>
      </c>
      <c r="AC210" s="63"/>
      <c r="AD210" s="64"/>
      <c r="AE210" s="65"/>
    </row>
    <row r="211" spans="1:31" ht="28.15" customHeight="1" x14ac:dyDescent="0.25">
      <c r="A211" s="21" t="s">
        <v>10</v>
      </c>
      <c r="B211" s="21" t="s">
        <v>11</v>
      </c>
      <c r="C211" s="21" t="s">
        <v>12</v>
      </c>
      <c r="D211" s="21" t="s">
        <v>10</v>
      </c>
      <c r="E211" s="21" t="s">
        <v>20</v>
      </c>
      <c r="F211" s="21" t="s">
        <v>10</v>
      </c>
      <c r="G211" s="21" t="s">
        <v>19</v>
      </c>
      <c r="H211" s="21" t="s">
        <v>10</v>
      </c>
      <c r="I211" s="21" t="s">
        <v>18</v>
      </c>
      <c r="J211" s="21" t="s">
        <v>11</v>
      </c>
      <c r="K211" s="21" t="s">
        <v>10</v>
      </c>
      <c r="L211" s="21" t="s">
        <v>12</v>
      </c>
      <c r="M211" s="21" t="s">
        <v>10</v>
      </c>
      <c r="N211" s="21" t="s">
        <v>10</v>
      </c>
      <c r="O211" s="21" t="s">
        <v>10</v>
      </c>
      <c r="P211" s="21" t="s">
        <v>10</v>
      </c>
      <c r="Q211" s="21" t="s">
        <v>10</v>
      </c>
      <c r="R211" s="132" t="s">
        <v>191</v>
      </c>
      <c r="S211" s="135" t="s">
        <v>33</v>
      </c>
      <c r="T211" s="114"/>
      <c r="U211" s="114"/>
      <c r="V211" s="25">
        <f>V212+V213</f>
        <v>3299.3</v>
      </c>
      <c r="W211" s="25"/>
      <c r="X211" s="59"/>
      <c r="Y211" s="59"/>
      <c r="Z211" s="25">
        <f>Z212+Z213</f>
        <v>3299.3</v>
      </c>
      <c r="AA211" s="23">
        <v>2023</v>
      </c>
      <c r="AB211" s="77"/>
    </row>
    <row r="212" spans="1:31" ht="31.15" customHeight="1" x14ac:dyDescent="0.25">
      <c r="A212" s="21" t="s">
        <v>10</v>
      </c>
      <c r="B212" s="21" t="s">
        <v>11</v>
      </c>
      <c r="C212" s="21" t="s">
        <v>12</v>
      </c>
      <c r="D212" s="21" t="s">
        <v>10</v>
      </c>
      <c r="E212" s="21" t="s">
        <v>20</v>
      </c>
      <c r="F212" s="21" t="s">
        <v>10</v>
      </c>
      <c r="G212" s="21" t="s">
        <v>19</v>
      </c>
      <c r="H212" s="21" t="s">
        <v>10</v>
      </c>
      <c r="I212" s="21" t="s">
        <v>18</v>
      </c>
      <c r="J212" s="21" t="s">
        <v>11</v>
      </c>
      <c r="K212" s="21" t="s">
        <v>10</v>
      </c>
      <c r="L212" s="21" t="s">
        <v>12</v>
      </c>
      <c r="M212" s="21" t="s">
        <v>40</v>
      </c>
      <c r="N212" s="21" t="s">
        <v>10</v>
      </c>
      <c r="O212" s="21" t="s">
        <v>18</v>
      </c>
      <c r="P212" s="21" t="s">
        <v>17</v>
      </c>
      <c r="Q212" s="21" t="s">
        <v>11</v>
      </c>
      <c r="R212" s="133"/>
      <c r="S212" s="136"/>
      <c r="T212" s="25"/>
      <c r="U212" s="59"/>
      <c r="V212" s="24">
        <v>330</v>
      </c>
      <c r="W212" s="25"/>
      <c r="X212" s="59"/>
      <c r="Y212" s="59"/>
      <c r="Z212" s="25">
        <f>T212+U212+V212+W212+X212+Y212</f>
        <v>330</v>
      </c>
      <c r="AA212" s="23">
        <v>2023</v>
      </c>
      <c r="AB212" s="75"/>
    </row>
    <row r="213" spans="1:31" ht="28.15" customHeight="1" x14ac:dyDescent="0.25">
      <c r="A213" s="21" t="s">
        <v>10</v>
      </c>
      <c r="B213" s="21" t="s">
        <v>11</v>
      </c>
      <c r="C213" s="21" t="s">
        <v>12</v>
      </c>
      <c r="D213" s="21" t="s">
        <v>10</v>
      </c>
      <c r="E213" s="21" t="s">
        <v>20</v>
      </c>
      <c r="F213" s="21" t="s">
        <v>10</v>
      </c>
      <c r="G213" s="21" t="s">
        <v>19</v>
      </c>
      <c r="H213" s="21" t="s">
        <v>10</v>
      </c>
      <c r="I213" s="21" t="s">
        <v>18</v>
      </c>
      <c r="J213" s="21" t="s">
        <v>11</v>
      </c>
      <c r="K213" s="21" t="s">
        <v>10</v>
      </c>
      <c r="L213" s="21" t="s">
        <v>12</v>
      </c>
      <c r="M213" s="21" t="s">
        <v>11</v>
      </c>
      <c r="N213" s="21" t="s">
        <v>10</v>
      </c>
      <c r="O213" s="21" t="s">
        <v>18</v>
      </c>
      <c r="P213" s="21" t="s">
        <v>17</v>
      </c>
      <c r="Q213" s="21" t="s">
        <v>11</v>
      </c>
      <c r="R213" s="134"/>
      <c r="S213" s="137"/>
      <c r="T213" s="25"/>
      <c r="U213" s="59"/>
      <c r="V213" s="24">
        <v>2969.3</v>
      </c>
      <c r="W213" s="25"/>
      <c r="X213" s="59"/>
      <c r="Y213" s="59"/>
      <c r="Z213" s="25">
        <f>T213+U213+V213+W213+X213+Y213</f>
        <v>2969.3</v>
      </c>
      <c r="AA213" s="23">
        <v>2023</v>
      </c>
      <c r="AB213" s="75"/>
    </row>
    <row r="214" spans="1:31" s="16" customFormat="1" ht="39.6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4"/>
      <c r="J214" s="13"/>
      <c r="K214" s="13"/>
      <c r="L214" s="13"/>
      <c r="M214" s="13"/>
      <c r="N214" s="13"/>
      <c r="O214" s="13"/>
      <c r="P214" s="13"/>
      <c r="Q214" s="13"/>
      <c r="R214" s="12" t="s">
        <v>172</v>
      </c>
      <c r="S214" s="6" t="s">
        <v>2</v>
      </c>
      <c r="T214" s="60"/>
      <c r="U214" s="107"/>
      <c r="V214" s="60">
        <v>0.33900000000000002</v>
      </c>
      <c r="W214" s="60"/>
      <c r="X214" s="109"/>
      <c r="Y214" s="109"/>
      <c r="Z214" s="61">
        <f>V214</f>
        <v>0.33900000000000002</v>
      </c>
      <c r="AA214" s="6">
        <v>2023</v>
      </c>
      <c r="AB214" s="75" t="s">
        <v>196</v>
      </c>
      <c r="AC214" s="63"/>
      <c r="AD214" s="64"/>
      <c r="AE214" s="65"/>
    </row>
    <row r="215" spans="1:31" ht="28.15" customHeight="1" x14ac:dyDescent="0.25">
      <c r="A215" s="21" t="s">
        <v>10</v>
      </c>
      <c r="B215" s="21" t="s">
        <v>11</v>
      </c>
      <c r="C215" s="21" t="s">
        <v>12</v>
      </c>
      <c r="D215" s="21" t="s">
        <v>10</v>
      </c>
      <c r="E215" s="21" t="s">
        <v>20</v>
      </c>
      <c r="F215" s="21" t="s">
        <v>10</v>
      </c>
      <c r="G215" s="21" t="s">
        <v>19</v>
      </c>
      <c r="H215" s="21" t="s">
        <v>10</v>
      </c>
      <c r="I215" s="21" t="s">
        <v>18</v>
      </c>
      <c r="J215" s="21" t="s">
        <v>11</v>
      </c>
      <c r="K215" s="21" t="s">
        <v>10</v>
      </c>
      <c r="L215" s="21" t="s">
        <v>12</v>
      </c>
      <c r="M215" s="21" t="s">
        <v>10</v>
      </c>
      <c r="N215" s="21" t="s">
        <v>10</v>
      </c>
      <c r="O215" s="21" t="s">
        <v>10</v>
      </c>
      <c r="P215" s="21" t="s">
        <v>10</v>
      </c>
      <c r="Q215" s="21" t="s">
        <v>10</v>
      </c>
      <c r="R215" s="132" t="s">
        <v>210</v>
      </c>
      <c r="S215" s="135" t="s">
        <v>33</v>
      </c>
      <c r="T215" s="114"/>
      <c r="U215" s="114"/>
      <c r="V215" s="25">
        <f>V216+V217</f>
        <v>9089.7999999999993</v>
      </c>
      <c r="W215" s="25">
        <f>W218+W219</f>
        <v>11871.900000000001</v>
      </c>
      <c r="X215" s="59"/>
      <c r="Y215" s="59"/>
      <c r="Z215" s="25">
        <f>V215+W215</f>
        <v>20961.7</v>
      </c>
      <c r="AA215" s="23">
        <v>2024</v>
      </c>
      <c r="AB215" s="72" t="s">
        <v>200</v>
      </c>
    </row>
    <row r="216" spans="1:31" ht="31.15" customHeight="1" x14ac:dyDescent="0.25">
      <c r="A216" s="21" t="s">
        <v>10</v>
      </c>
      <c r="B216" s="21" t="s">
        <v>11</v>
      </c>
      <c r="C216" s="21" t="s">
        <v>12</v>
      </c>
      <c r="D216" s="21" t="s">
        <v>10</v>
      </c>
      <c r="E216" s="21" t="s">
        <v>20</v>
      </c>
      <c r="F216" s="21" t="s">
        <v>10</v>
      </c>
      <c r="G216" s="21" t="s">
        <v>19</v>
      </c>
      <c r="H216" s="21" t="s">
        <v>10</v>
      </c>
      <c r="I216" s="21" t="s">
        <v>18</v>
      </c>
      <c r="J216" s="21" t="s">
        <v>11</v>
      </c>
      <c r="K216" s="21" t="s">
        <v>10</v>
      </c>
      <c r="L216" s="21" t="s">
        <v>12</v>
      </c>
      <c r="M216" s="21" t="s">
        <v>40</v>
      </c>
      <c r="N216" s="21" t="s">
        <v>10</v>
      </c>
      <c r="O216" s="21" t="s">
        <v>18</v>
      </c>
      <c r="P216" s="21" t="s">
        <v>17</v>
      </c>
      <c r="Q216" s="21" t="s">
        <v>11</v>
      </c>
      <c r="R216" s="133"/>
      <c r="S216" s="136"/>
      <c r="T216" s="25"/>
      <c r="U216" s="59"/>
      <c r="V216" s="24">
        <v>909</v>
      </c>
      <c r="W216" s="24"/>
      <c r="X216" s="59"/>
      <c r="Y216" s="59"/>
      <c r="Z216" s="25">
        <f>T216+U216+V216+W216+X216+Y216</f>
        <v>909</v>
      </c>
      <c r="AA216" s="23">
        <v>2023</v>
      </c>
      <c r="AB216" s="75"/>
    </row>
    <row r="217" spans="1:31" ht="28.15" customHeight="1" x14ac:dyDescent="0.25">
      <c r="A217" s="21" t="s">
        <v>10</v>
      </c>
      <c r="B217" s="21" t="s">
        <v>11</v>
      </c>
      <c r="C217" s="21" t="s">
        <v>12</v>
      </c>
      <c r="D217" s="21" t="s">
        <v>10</v>
      </c>
      <c r="E217" s="21" t="s">
        <v>20</v>
      </c>
      <c r="F217" s="21" t="s">
        <v>10</v>
      </c>
      <c r="G217" s="21" t="s">
        <v>19</v>
      </c>
      <c r="H217" s="21" t="s">
        <v>10</v>
      </c>
      <c r="I217" s="21" t="s">
        <v>18</v>
      </c>
      <c r="J217" s="21" t="s">
        <v>11</v>
      </c>
      <c r="K217" s="21" t="s">
        <v>10</v>
      </c>
      <c r="L217" s="21" t="s">
        <v>12</v>
      </c>
      <c r="M217" s="21" t="s">
        <v>11</v>
      </c>
      <c r="N217" s="21" t="s">
        <v>10</v>
      </c>
      <c r="O217" s="21" t="s">
        <v>18</v>
      </c>
      <c r="P217" s="21" t="s">
        <v>17</v>
      </c>
      <c r="Q217" s="21" t="s">
        <v>11</v>
      </c>
      <c r="R217" s="133"/>
      <c r="S217" s="136"/>
      <c r="T217" s="25"/>
      <c r="U217" s="59"/>
      <c r="V217" s="24">
        <v>8180.8</v>
      </c>
      <c r="W217" s="24"/>
      <c r="X217" s="59"/>
      <c r="Y217" s="59"/>
      <c r="Z217" s="25">
        <f>T217+U217+V217+W217+X217+Y217</f>
        <v>8180.8</v>
      </c>
      <c r="AA217" s="23">
        <v>2023</v>
      </c>
      <c r="AB217" s="75"/>
    </row>
    <row r="218" spans="1:31" ht="31.15" customHeight="1" x14ac:dyDescent="0.25">
      <c r="A218" s="21" t="s">
        <v>10</v>
      </c>
      <c r="B218" s="21" t="s">
        <v>11</v>
      </c>
      <c r="C218" s="21" t="s">
        <v>12</v>
      </c>
      <c r="D218" s="21" t="s">
        <v>10</v>
      </c>
      <c r="E218" s="21" t="s">
        <v>20</v>
      </c>
      <c r="F218" s="21" t="s">
        <v>10</v>
      </c>
      <c r="G218" s="21" t="s">
        <v>19</v>
      </c>
      <c r="H218" s="21" t="s">
        <v>10</v>
      </c>
      <c r="I218" s="21" t="s">
        <v>18</v>
      </c>
      <c r="J218" s="21" t="s">
        <v>11</v>
      </c>
      <c r="K218" s="21" t="s">
        <v>10</v>
      </c>
      <c r="L218" s="21" t="s">
        <v>12</v>
      </c>
      <c r="M218" s="21" t="s">
        <v>40</v>
      </c>
      <c r="N218" s="21" t="s">
        <v>10</v>
      </c>
      <c r="O218" s="21" t="s">
        <v>11</v>
      </c>
      <c r="P218" s="21" t="s">
        <v>17</v>
      </c>
      <c r="Q218" s="21" t="s">
        <v>11</v>
      </c>
      <c r="R218" s="133"/>
      <c r="S218" s="136"/>
      <c r="T218" s="25"/>
      <c r="U218" s="59"/>
      <c r="V218" s="24"/>
      <c r="W218" s="24">
        <v>1187.2</v>
      </c>
      <c r="X218" s="59"/>
      <c r="Y218" s="59"/>
      <c r="Z218" s="25">
        <f>T218+U218+V218+W218+X218+Y218</f>
        <v>1187.2</v>
      </c>
      <c r="AA218" s="23">
        <v>2024</v>
      </c>
      <c r="AB218" s="75"/>
    </row>
    <row r="219" spans="1:31" ht="28.15" customHeight="1" x14ac:dyDescent="0.25">
      <c r="A219" s="21" t="s">
        <v>10</v>
      </c>
      <c r="B219" s="21" t="s">
        <v>11</v>
      </c>
      <c r="C219" s="21" t="s">
        <v>12</v>
      </c>
      <c r="D219" s="21" t="s">
        <v>10</v>
      </c>
      <c r="E219" s="21" t="s">
        <v>20</v>
      </c>
      <c r="F219" s="21" t="s">
        <v>10</v>
      </c>
      <c r="G219" s="21" t="s">
        <v>19</v>
      </c>
      <c r="H219" s="21" t="s">
        <v>10</v>
      </c>
      <c r="I219" s="21" t="s">
        <v>18</v>
      </c>
      <c r="J219" s="21" t="s">
        <v>11</v>
      </c>
      <c r="K219" s="21" t="s">
        <v>10</v>
      </c>
      <c r="L219" s="21" t="s">
        <v>12</v>
      </c>
      <c r="M219" s="21" t="s">
        <v>11</v>
      </c>
      <c r="N219" s="21" t="s">
        <v>10</v>
      </c>
      <c r="O219" s="21" t="s">
        <v>11</v>
      </c>
      <c r="P219" s="21" t="s">
        <v>17</v>
      </c>
      <c r="Q219" s="21" t="s">
        <v>11</v>
      </c>
      <c r="R219" s="134"/>
      <c r="S219" s="137"/>
      <c r="T219" s="25"/>
      <c r="U219" s="59"/>
      <c r="V219" s="24"/>
      <c r="W219" s="24">
        <v>10684.7</v>
      </c>
      <c r="X219" s="59"/>
      <c r="Y219" s="59"/>
      <c r="Z219" s="25">
        <f>T219+U219+V219+W219+X219+Y219</f>
        <v>10684.7</v>
      </c>
      <c r="AA219" s="23">
        <v>2024</v>
      </c>
      <c r="AB219" s="75"/>
    </row>
    <row r="220" spans="1:31" s="16" customFormat="1" ht="30" x14ac:dyDescent="0.25">
      <c r="A220" s="13"/>
      <c r="B220" s="13"/>
      <c r="C220" s="13"/>
      <c r="D220" s="13"/>
      <c r="E220" s="13"/>
      <c r="F220" s="13"/>
      <c r="G220" s="13"/>
      <c r="H220" s="13"/>
      <c r="I220" s="14"/>
      <c r="J220" s="13"/>
      <c r="K220" s="13"/>
      <c r="L220" s="13"/>
      <c r="M220" s="13"/>
      <c r="N220" s="13"/>
      <c r="O220" s="13"/>
      <c r="P220" s="13"/>
      <c r="Q220" s="13"/>
      <c r="R220" s="12" t="s">
        <v>214</v>
      </c>
      <c r="S220" s="6" t="s">
        <v>39</v>
      </c>
      <c r="T220" s="60"/>
      <c r="U220" s="107"/>
      <c r="V220" s="60">
        <v>1.58</v>
      </c>
      <c r="W220" s="60"/>
      <c r="X220" s="109"/>
      <c r="Y220" s="109"/>
      <c r="Z220" s="61">
        <f>V220</f>
        <v>1.58</v>
      </c>
      <c r="AA220" s="6">
        <v>2023</v>
      </c>
      <c r="AB220" s="75"/>
      <c r="AC220" s="63"/>
      <c r="AD220" s="64"/>
      <c r="AE220" s="65"/>
    </row>
    <row r="221" spans="1:31" s="1" customFormat="1" ht="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7" t="s">
        <v>176</v>
      </c>
      <c r="S221" s="58" t="s">
        <v>1</v>
      </c>
      <c r="T221" s="5"/>
      <c r="U221" s="5"/>
      <c r="V221" s="107"/>
      <c r="W221" s="5">
        <v>100</v>
      </c>
      <c r="X221" s="107"/>
      <c r="Y221" s="107"/>
      <c r="Z221" s="3">
        <f>V221+W221</f>
        <v>100</v>
      </c>
      <c r="AA221" s="6">
        <v>2024</v>
      </c>
      <c r="AB221" s="78"/>
      <c r="AC221" s="17"/>
      <c r="AD221" s="17"/>
    </row>
    <row r="222" spans="1:31" ht="28.15" customHeight="1" x14ac:dyDescent="0.25">
      <c r="A222" s="21" t="s">
        <v>10</v>
      </c>
      <c r="B222" s="21" t="s">
        <v>11</v>
      </c>
      <c r="C222" s="21" t="s">
        <v>12</v>
      </c>
      <c r="D222" s="21" t="s">
        <v>10</v>
      </c>
      <c r="E222" s="21" t="s">
        <v>20</v>
      </c>
      <c r="F222" s="21" t="s">
        <v>10</v>
      </c>
      <c r="G222" s="21" t="s">
        <v>19</v>
      </c>
      <c r="H222" s="21" t="s">
        <v>10</v>
      </c>
      <c r="I222" s="21" t="s">
        <v>18</v>
      </c>
      <c r="J222" s="21" t="s">
        <v>11</v>
      </c>
      <c r="K222" s="21" t="s">
        <v>10</v>
      </c>
      <c r="L222" s="21" t="s">
        <v>12</v>
      </c>
      <c r="M222" s="21" t="s">
        <v>10</v>
      </c>
      <c r="N222" s="21" t="s">
        <v>10</v>
      </c>
      <c r="O222" s="21" t="s">
        <v>10</v>
      </c>
      <c r="P222" s="21" t="s">
        <v>10</v>
      </c>
      <c r="Q222" s="21" t="s">
        <v>10</v>
      </c>
      <c r="R222" s="132" t="s">
        <v>211</v>
      </c>
      <c r="S222" s="135" t="s">
        <v>33</v>
      </c>
      <c r="T222" s="114"/>
      <c r="U222" s="114"/>
      <c r="V222" s="59"/>
      <c r="W222" s="25">
        <f>W223+W224</f>
        <v>31942.6</v>
      </c>
      <c r="X222" s="59"/>
      <c r="Y222" s="59"/>
      <c r="Z222" s="25">
        <f>Z223+Z224</f>
        <v>31942.6</v>
      </c>
      <c r="AA222" s="23">
        <v>2024</v>
      </c>
      <c r="AB222" s="72" t="s">
        <v>200</v>
      </c>
    </row>
    <row r="223" spans="1:31" ht="31.15" customHeight="1" x14ac:dyDescent="0.25">
      <c r="A223" s="21" t="s">
        <v>10</v>
      </c>
      <c r="B223" s="21" t="s">
        <v>11</v>
      </c>
      <c r="C223" s="21" t="s">
        <v>12</v>
      </c>
      <c r="D223" s="21" t="s">
        <v>10</v>
      </c>
      <c r="E223" s="21" t="s">
        <v>20</v>
      </c>
      <c r="F223" s="21" t="s">
        <v>10</v>
      </c>
      <c r="G223" s="21" t="s">
        <v>19</v>
      </c>
      <c r="H223" s="21" t="s">
        <v>10</v>
      </c>
      <c r="I223" s="21" t="s">
        <v>18</v>
      </c>
      <c r="J223" s="21" t="s">
        <v>11</v>
      </c>
      <c r="K223" s="21" t="s">
        <v>10</v>
      </c>
      <c r="L223" s="21" t="s">
        <v>12</v>
      </c>
      <c r="M223" s="21" t="s">
        <v>40</v>
      </c>
      <c r="N223" s="21" t="s">
        <v>10</v>
      </c>
      <c r="O223" s="21" t="s">
        <v>11</v>
      </c>
      <c r="P223" s="21" t="s">
        <v>17</v>
      </c>
      <c r="Q223" s="21" t="s">
        <v>11</v>
      </c>
      <c r="R223" s="133"/>
      <c r="S223" s="136"/>
      <c r="T223" s="25"/>
      <c r="U223" s="59"/>
      <c r="V223" s="56"/>
      <c r="W223" s="24">
        <v>3194.3</v>
      </c>
      <c r="X223" s="59"/>
      <c r="Y223" s="59"/>
      <c r="Z223" s="25">
        <f>T223+U223+V223+W223+X223+Y223</f>
        <v>3194.3</v>
      </c>
      <c r="AA223" s="23">
        <v>2024</v>
      </c>
      <c r="AB223" s="75"/>
    </row>
    <row r="224" spans="1:31" ht="28.15" customHeight="1" x14ac:dyDescent="0.25">
      <c r="A224" s="21" t="s">
        <v>10</v>
      </c>
      <c r="B224" s="21" t="s">
        <v>11</v>
      </c>
      <c r="C224" s="21" t="s">
        <v>12</v>
      </c>
      <c r="D224" s="21" t="s">
        <v>10</v>
      </c>
      <c r="E224" s="21" t="s">
        <v>20</v>
      </c>
      <c r="F224" s="21" t="s">
        <v>10</v>
      </c>
      <c r="G224" s="21" t="s">
        <v>19</v>
      </c>
      <c r="H224" s="21" t="s">
        <v>10</v>
      </c>
      <c r="I224" s="21" t="s">
        <v>18</v>
      </c>
      <c r="J224" s="21" t="s">
        <v>11</v>
      </c>
      <c r="K224" s="21" t="s">
        <v>10</v>
      </c>
      <c r="L224" s="21" t="s">
        <v>12</v>
      </c>
      <c r="M224" s="21" t="s">
        <v>11</v>
      </c>
      <c r="N224" s="21" t="s">
        <v>10</v>
      </c>
      <c r="O224" s="21" t="s">
        <v>11</v>
      </c>
      <c r="P224" s="21" t="s">
        <v>17</v>
      </c>
      <c r="Q224" s="21" t="s">
        <v>11</v>
      </c>
      <c r="R224" s="134"/>
      <c r="S224" s="137"/>
      <c r="T224" s="25"/>
      <c r="U224" s="59"/>
      <c r="V224" s="56"/>
      <c r="W224" s="24">
        <v>28748.3</v>
      </c>
      <c r="X224" s="59"/>
      <c r="Y224" s="59"/>
      <c r="Z224" s="25">
        <f>T224+U224+V224+W224+X224+Y224</f>
        <v>28748.3</v>
      </c>
      <c r="AA224" s="23">
        <v>2024</v>
      </c>
      <c r="AB224" s="75"/>
    </row>
    <row r="225" spans="1:31" s="16" customFormat="1" ht="30" x14ac:dyDescent="0.25">
      <c r="A225" s="13"/>
      <c r="B225" s="13"/>
      <c r="C225" s="13"/>
      <c r="D225" s="13"/>
      <c r="E225" s="13"/>
      <c r="F225" s="13"/>
      <c r="G225" s="13"/>
      <c r="H225" s="13"/>
      <c r="I225" s="14"/>
      <c r="J225" s="13"/>
      <c r="K225" s="13"/>
      <c r="L225" s="13"/>
      <c r="M225" s="13"/>
      <c r="N225" s="13"/>
      <c r="O225" s="13"/>
      <c r="P225" s="13"/>
      <c r="Q225" s="13"/>
      <c r="R225" s="12" t="s">
        <v>199</v>
      </c>
      <c r="S225" s="6" t="s">
        <v>39</v>
      </c>
      <c r="T225" s="60"/>
      <c r="U225" s="107"/>
      <c r="V225" s="109"/>
      <c r="W225" s="60">
        <v>3.8</v>
      </c>
      <c r="X225" s="109"/>
      <c r="Y225" s="109"/>
      <c r="Z225" s="61">
        <f>W225</f>
        <v>3.8</v>
      </c>
      <c r="AA225" s="6">
        <v>2024</v>
      </c>
      <c r="AB225" s="75"/>
      <c r="AC225" s="63"/>
      <c r="AD225" s="64"/>
      <c r="AE225" s="65"/>
    </row>
    <row r="226" spans="1:31" ht="28.15" customHeight="1" x14ac:dyDescent="0.25">
      <c r="A226" s="21" t="s">
        <v>10</v>
      </c>
      <c r="B226" s="21" t="s">
        <v>11</v>
      </c>
      <c r="C226" s="21" t="s">
        <v>12</v>
      </c>
      <c r="D226" s="21" t="s">
        <v>10</v>
      </c>
      <c r="E226" s="21" t="s">
        <v>20</v>
      </c>
      <c r="F226" s="21" t="s">
        <v>10</v>
      </c>
      <c r="G226" s="21" t="s">
        <v>19</v>
      </c>
      <c r="H226" s="21" t="s">
        <v>10</v>
      </c>
      <c r="I226" s="21" t="s">
        <v>18</v>
      </c>
      <c r="J226" s="21" t="s">
        <v>11</v>
      </c>
      <c r="K226" s="21" t="s">
        <v>10</v>
      </c>
      <c r="L226" s="21" t="s">
        <v>12</v>
      </c>
      <c r="M226" s="21" t="s">
        <v>10</v>
      </c>
      <c r="N226" s="21" t="s">
        <v>10</v>
      </c>
      <c r="O226" s="21" t="s">
        <v>10</v>
      </c>
      <c r="P226" s="21" t="s">
        <v>10</v>
      </c>
      <c r="Q226" s="21" t="s">
        <v>10</v>
      </c>
      <c r="R226" s="132" t="s">
        <v>212</v>
      </c>
      <c r="S226" s="135" t="s">
        <v>33</v>
      </c>
      <c r="T226" s="114"/>
      <c r="U226" s="114"/>
      <c r="V226" s="59"/>
      <c r="W226" s="25">
        <f>W227+W228</f>
        <v>29360.2</v>
      </c>
      <c r="X226" s="59"/>
      <c r="Y226" s="59"/>
      <c r="Z226" s="25">
        <f>Z227+Z228</f>
        <v>29360.2</v>
      </c>
      <c r="AA226" s="23">
        <v>2024</v>
      </c>
      <c r="AB226" s="72" t="s">
        <v>200</v>
      </c>
    </row>
    <row r="227" spans="1:31" ht="31.15" customHeight="1" x14ac:dyDescent="0.25">
      <c r="A227" s="21" t="s">
        <v>10</v>
      </c>
      <c r="B227" s="21" t="s">
        <v>11</v>
      </c>
      <c r="C227" s="21" t="s">
        <v>12</v>
      </c>
      <c r="D227" s="21" t="s">
        <v>10</v>
      </c>
      <c r="E227" s="21" t="s">
        <v>20</v>
      </c>
      <c r="F227" s="21" t="s">
        <v>10</v>
      </c>
      <c r="G227" s="21" t="s">
        <v>19</v>
      </c>
      <c r="H227" s="21" t="s">
        <v>10</v>
      </c>
      <c r="I227" s="21" t="s">
        <v>18</v>
      </c>
      <c r="J227" s="21" t="s">
        <v>11</v>
      </c>
      <c r="K227" s="21" t="s">
        <v>10</v>
      </c>
      <c r="L227" s="21" t="s">
        <v>12</v>
      </c>
      <c r="M227" s="21" t="s">
        <v>40</v>
      </c>
      <c r="N227" s="21" t="s">
        <v>10</v>
      </c>
      <c r="O227" s="21" t="s">
        <v>11</v>
      </c>
      <c r="P227" s="21" t="s">
        <v>17</v>
      </c>
      <c r="Q227" s="21" t="s">
        <v>11</v>
      </c>
      <c r="R227" s="133"/>
      <c r="S227" s="136"/>
      <c r="T227" s="25"/>
      <c r="U227" s="59"/>
      <c r="V227" s="56"/>
      <c r="W227" s="24">
        <v>2936</v>
      </c>
      <c r="X227" s="59"/>
      <c r="Y227" s="59"/>
      <c r="Z227" s="25">
        <f>T227+U227+V227+W227+X227+Y227</f>
        <v>2936</v>
      </c>
      <c r="AA227" s="23">
        <v>2024</v>
      </c>
      <c r="AB227" s="75"/>
    </row>
    <row r="228" spans="1:31" ht="28.15" customHeight="1" x14ac:dyDescent="0.25">
      <c r="A228" s="21" t="s">
        <v>10</v>
      </c>
      <c r="B228" s="21" t="s">
        <v>11</v>
      </c>
      <c r="C228" s="21" t="s">
        <v>12</v>
      </c>
      <c r="D228" s="21" t="s">
        <v>10</v>
      </c>
      <c r="E228" s="21" t="s">
        <v>20</v>
      </c>
      <c r="F228" s="21" t="s">
        <v>10</v>
      </c>
      <c r="G228" s="21" t="s">
        <v>19</v>
      </c>
      <c r="H228" s="21" t="s">
        <v>10</v>
      </c>
      <c r="I228" s="21" t="s">
        <v>18</v>
      </c>
      <c r="J228" s="21" t="s">
        <v>11</v>
      </c>
      <c r="K228" s="21" t="s">
        <v>10</v>
      </c>
      <c r="L228" s="21" t="s">
        <v>12</v>
      </c>
      <c r="M228" s="21" t="s">
        <v>11</v>
      </c>
      <c r="N228" s="21" t="s">
        <v>10</v>
      </c>
      <c r="O228" s="21" t="s">
        <v>11</v>
      </c>
      <c r="P228" s="21" t="s">
        <v>17</v>
      </c>
      <c r="Q228" s="21" t="s">
        <v>11</v>
      </c>
      <c r="R228" s="134"/>
      <c r="S228" s="137"/>
      <c r="T228" s="25"/>
      <c r="U228" s="59"/>
      <c r="V228" s="56"/>
      <c r="W228" s="24">
        <v>26424.2</v>
      </c>
      <c r="X228" s="59"/>
      <c r="Y228" s="59"/>
      <c r="Z228" s="25">
        <f>T228+U228+V228+W228+X228+Y228</f>
        <v>26424.2</v>
      </c>
      <c r="AA228" s="23">
        <v>2024</v>
      </c>
      <c r="AB228" s="75"/>
    </row>
    <row r="229" spans="1:31" s="16" customFormat="1" ht="30" x14ac:dyDescent="0.25">
      <c r="A229" s="13"/>
      <c r="B229" s="13"/>
      <c r="C229" s="13"/>
      <c r="D229" s="13"/>
      <c r="E229" s="13"/>
      <c r="F229" s="13"/>
      <c r="G229" s="13"/>
      <c r="H229" s="13"/>
      <c r="I229" s="14"/>
      <c r="J229" s="13"/>
      <c r="K229" s="13"/>
      <c r="L229" s="13"/>
      <c r="M229" s="13"/>
      <c r="N229" s="13"/>
      <c r="O229" s="13"/>
      <c r="P229" s="13"/>
      <c r="Q229" s="13"/>
      <c r="R229" s="12" t="s">
        <v>199</v>
      </c>
      <c r="S229" s="6" t="s">
        <v>39</v>
      </c>
      <c r="T229" s="60"/>
      <c r="U229" s="107"/>
      <c r="V229" s="109"/>
      <c r="W229" s="60">
        <v>5.4</v>
      </c>
      <c r="X229" s="109"/>
      <c r="Y229" s="109"/>
      <c r="Z229" s="61">
        <f>W229</f>
        <v>5.4</v>
      </c>
      <c r="AA229" s="6">
        <v>2024</v>
      </c>
      <c r="AB229" s="75"/>
      <c r="AC229" s="63"/>
      <c r="AD229" s="64"/>
      <c r="AE229" s="65"/>
    </row>
    <row r="230" spans="1:31" ht="28.15" customHeight="1" x14ac:dyDescent="0.25">
      <c r="A230" s="21" t="s">
        <v>10</v>
      </c>
      <c r="B230" s="21" t="s">
        <v>11</v>
      </c>
      <c r="C230" s="21" t="s">
        <v>12</v>
      </c>
      <c r="D230" s="21" t="s">
        <v>10</v>
      </c>
      <c r="E230" s="21" t="s">
        <v>20</v>
      </c>
      <c r="F230" s="21" t="s">
        <v>10</v>
      </c>
      <c r="G230" s="21" t="s">
        <v>19</v>
      </c>
      <c r="H230" s="21" t="s">
        <v>10</v>
      </c>
      <c r="I230" s="21" t="s">
        <v>18</v>
      </c>
      <c r="J230" s="21" t="s">
        <v>11</v>
      </c>
      <c r="K230" s="21" t="s">
        <v>10</v>
      </c>
      <c r="L230" s="21" t="s">
        <v>12</v>
      </c>
      <c r="M230" s="21" t="s">
        <v>10</v>
      </c>
      <c r="N230" s="21" t="s">
        <v>10</v>
      </c>
      <c r="O230" s="21" t="s">
        <v>10</v>
      </c>
      <c r="P230" s="21" t="s">
        <v>10</v>
      </c>
      <c r="Q230" s="21" t="s">
        <v>10</v>
      </c>
      <c r="R230" s="132" t="s">
        <v>213</v>
      </c>
      <c r="S230" s="135" t="s">
        <v>33</v>
      </c>
      <c r="T230" s="114"/>
      <c r="U230" s="114"/>
      <c r="V230" s="59"/>
      <c r="W230" s="25">
        <f>W231+W232</f>
        <v>99230.8</v>
      </c>
      <c r="X230" s="59"/>
      <c r="Y230" s="59"/>
      <c r="Z230" s="25">
        <f>Z231+Z232</f>
        <v>99230.8</v>
      </c>
      <c r="AA230" s="23">
        <v>2024</v>
      </c>
      <c r="AB230" s="72" t="s">
        <v>200</v>
      </c>
    </row>
    <row r="231" spans="1:31" ht="31.15" customHeight="1" x14ac:dyDescent="0.25">
      <c r="A231" s="21" t="s">
        <v>10</v>
      </c>
      <c r="B231" s="21" t="s">
        <v>11</v>
      </c>
      <c r="C231" s="21" t="s">
        <v>12</v>
      </c>
      <c r="D231" s="21" t="s">
        <v>10</v>
      </c>
      <c r="E231" s="21" t="s">
        <v>20</v>
      </c>
      <c r="F231" s="21" t="s">
        <v>10</v>
      </c>
      <c r="G231" s="21" t="s">
        <v>19</v>
      </c>
      <c r="H231" s="21" t="s">
        <v>10</v>
      </c>
      <c r="I231" s="21" t="s">
        <v>18</v>
      </c>
      <c r="J231" s="21" t="s">
        <v>11</v>
      </c>
      <c r="K231" s="21" t="s">
        <v>10</v>
      </c>
      <c r="L231" s="21" t="s">
        <v>12</v>
      </c>
      <c r="M231" s="21" t="s">
        <v>40</v>
      </c>
      <c r="N231" s="21" t="s">
        <v>10</v>
      </c>
      <c r="O231" s="21" t="s">
        <v>11</v>
      </c>
      <c r="P231" s="21" t="s">
        <v>17</v>
      </c>
      <c r="Q231" s="21" t="s">
        <v>11</v>
      </c>
      <c r="R231" s="133"/>
      <c r="S231" s="136"/>
      <c r="T231" s="25"/>
      <c r="U231" s="59"/>
      <c r="V231" s="56"/>
      <c r="W231" s="24">
        <v>9923.1</v>
      </c>
      <c r="X231" s="59"/>
      <c r="Y231" s="59"/>
      <c r="Z231" s="25">
        <f>T231+U231+V231+W231+X231+Y231</f>
        <v>9923.1</v>
      </c>
      <c r="AA231" s="23">
        <v>2024</v>
      </c>
      <c r="AB231" s="75"/>
    </row>
    <row r="232" spans="1:31" ht="28.15" customHeight="1" x14ac:dyDescent="0.25">
      <c r="A232" s="21" t="s">
        <v>10</v>
      </c>
      <c r="B232" s="21" t="s">
        <v>11</v>
      </c>
      <c r="C232" s="21" t="s">
        <v>12</v>
      </c>
      <c r="D232" s="21" t="s">
        <v>10</v>
      </c>
      <c r="E232" s="21" t="s">
        <v>20</v>
      </c>
      <c r="F232" s="21" t="s">
        <v>10</v>
      </c>
      <c r="G232" s="21" t="s">
        <v>19</v>
      </c>
      <c r="H232" s="21" t="s">
        <v>10</v>
      </c>
      <c r="I232" s="21" t="s">
        <v>18</v>
      </c>
      <c r="J232" s="21" t="s">
        <v>11</v>
      </c>
      <c r="K232" s="21" t="s">
        <v>10</v>
      </c>
      <c r="L232" s="21" t="s">
        <v>12</v>
      </c>
      <c r="M232" s="21" t="s">
        <v>11</v>
      </c>
      <c r="N232" s="21" t="s">
        <v>10</v>
      </c>
      <c r="O232" s="21" t="s">
        <v>11</v>
      </c>
      <c r="P232" s="21" t="s">
        <v>17</v>
      </c>
      <c r="Q232" s="21" t="s">
        <v>11</v>
      </c>
      <c r="R232" s="134"/>
      <c r="S232" s="137"/>
      <c r="T232" s="25"/>
      <c r="U232" s="59"/>
      <c r="V232" s="56"/>
      <c r="W232" s="24">
        <v>89307.7</v>
      </c>
      <c r="X232" s="59"/>
      <c r="Y232" s="59"/>
      <c r="Z232" s="25">
        <f>T232+U232+V232+W232+X232+Y232</f>
        <v>89307.7</v>
      </c>
      <c r="AA232" s="23">
        <v>2024</v>
      </c>
      <c r="AB232" s="75"/>
    </row>
    <row r="233" spans="1:31" s="16" customFormat="1" ht="30" x14ac:dyDescent="0.25">
      <c r="A233" s="13"/>
      <c r="B233" s="13"/>
      <c r="C233" s="13"/>
      <c r="D233" s="13"/>
      <c r="E233" s="13"/>
      <c r="F233" s="13"/>
      <c r="G233" s="13"/>
      <c r="H233" s="13"/>
      <c r="I233" s="14"/>
      <c r="J233" s="13"/>
      <c r="K233" s="13"/>
      <c r="L233" s="13"/>
      <c r="M233" s="13"/>
      <c r="N233" s="13"/>
      <c r="O233" s="13"/>
      <c r="P233" s="13"/>
      <c r="Q233" s="13"/>
      <c r="R233" s="12" t="s">
        <v>199</v>
      </c>
      <c r="S233" s="6" t="s">
        <v>39</v>
      </c>
      <c r="T233" s="60"/>
      <c r="U233" s="107"/>
      <c r="V233" s="109"/>
      <c r="W233" s="60">
        <v>14.438000000000001</v>
      </c>
      <c r="X233" s="109"/>
      <c r="Y233" s="109"/>
      <c r="Z233" s="61">
        <f>W233</f>
        <v>14.438000000000001</v>
      </c>
      <c r="AA233" s="6">
        <v>2024</v>
      </c>
      <c r="AB233" s="75"/>
      <c r="AC233" s="63"/>
      <c r="AD233" s="64"/>
      <c r="AE233" s="65"/>
    </row>
    <row r="234" spans="1:31" ht="28.15" customHeight="1" x14ac:dyDescent="0.25">
      <c r="A234" s="21" t="s">
        <v>10</v>
      </c>
      <c r="B234" s="21" t="s">
        <v>11</v>
      </c>
      <c r="C234" s="21" t="s">
        <v>12</v>
      </c>
      <c r="D234" s="21" t="s">
        <v>10</v>
      </c>
      <c r="E234" s="21" t="s">
        <v>20</v>
      </c>
      <c r="F234" s="21" t="s">
        <v>10</v>
      </c>
      <c r="G234" s="21" t="s">
        <v>19</v>
      </c>
      <c r="H234" s="21" t="s">
        <v>10</v>
      </c>
      <c r="I234" s="21" t="s">
        <v>18</v>
      </c>
      <c r="J234" s="21" t="s">
        <v>11</v>
      </c>
      <c r="K234" s="21" t="s">
        <v>10</v>
      </c>
      <c r="L234" s="21" t="s">
        <v>12</v>
      </c>
      <c r="M234" s="21" t="s">
        <v>10</v>
      </c>
      <c r="N234" s="21" t="s">
        <v>10</v>
      </c>
      <c r="O234" s="21" t="s">
        <v>10</v>
      </c>
      <c r="P234" s="21" t="s">
        <v>10</v>
      </c>
      <c r="Q234" s="21" t="s">
        <v>10</v>
      </c>
      <c r="R234" s="132" t="s">
        <v>223</v>
      </c>
      <c r="S234" s="135" t="s">
        <v>33</v>
      </c>
      <c r="T234" s="114"/>
      <c r="U234" s="114"/>
      <c r="V234" s="59"/>
      <c r="W234" s="25">
        <f>W235+W236</f>
        <v>33570</v>
      </c>
      <c r="X234" s="59"/>
      <c r="Y234" s="59"/>
      <c r="Z234" s="25">
        <f>Z235+Z236</f>
        <v>33570</v>
      </c>
      <c r="AA234" s="23">
        <v>2024</v>
      </c>
      <c r="AB234" s="72" t="s">
        <v>200</v>
      </c>
    </row>
    <row r="235" spans="1:31" ht="31.15" customHeight="1" x14ac:dyDescent="0.25">
      <c r="A235" s="21" t="s">
        <v>10</v>
      </c>
      <c r="B235" s="21" t="s">
        <v>11</v>
      </c>
      <c r="C235" s="21" t="s">
        <v>12</v>
      </c>
      <c r="D235" s="21" t="s">
        <v>10</v>
      </c>
      <c r="E235" s="21" t="s">
        <v>20</v>
      </c>
      <c r="F235" s="21" t="s">
        <v>10</v>
      </c>
      <c r="G235" s="21" t="s">
        <v>19</v>
      </c>
      <c r="H235" s="21" t="s">
        <v>10</v>
      </c>
      <c r="I235" s="21" t="s">
        <v>18</v>
      </c>
      <c r="J235" s="21" t="s">
        <v>11</v>
      </c>
      <c r="K235" s="21" t="s">
        <v>10</v>
      </c>
      <c r="L235" s="21" t="s">
        <v>12</v>
      </c>
      <c r="M235" s="21" t="s">
        <v>40</v>
      </c>
      <c r="N235" s="21" t="s">
        <v>10</v>
      </c>
      <c r="O235" s="21" t="s">
        <v>11</v>
      </c>
      <c r="P235" s="21" t="s">
        <v>17</v>
      </c>
      <c r="Q235" s="21" t="s">
        <v>11</v>
      </c>
      <c r="R235" s="133"/>
      <c r="S235" s="136"/>
      <c r="T235" s="25"/>
      <c r="U235" s="59"/>
      <c r="V235" s="56"/>
      <c r="W235" s="24">
        <v>3357</v>
      </c>
      <c r="X235" s="59"/>
      <c r="Y235" s="59"/>
      <c r="Z235" s="25">
        <f>T235+U235+V235+W235+X235+Y235</f>
        <v>3357</v>
      </c>
      <c r="AA235" s="23">
        <v>2024</v>
      </c>
      <c r="AB235" s="75"/>
    </row>
    <row r="236" spans="1:31" ht="28.15" customHeight="1" x14ac:dyDescent="0.25">
      <c r="A236" s="21" t="s">
        <v>10</v>
      </c>
      <c r="B236" s="21" t="s">
        <v>11</v>
      </c>
      <c r="C236" s="21" t="s">
        <v>12</v>
      </c>
      <c r="D236" s="21" t="s">
        <v>10</v>
      </c>
      <c r="E236" s="21" t="s">
        <v>20</v>
      </c>
      <c r="F236" s="21" t="s">
        <v>10</v>
      </c>
      <c r="G236" s="21" t="s">
        <v>19</v>
      </c>
      <c r="H236" s="21" t="s">
        <v>10</v>
      </c>
      <c r="I236" s="21" t="s">
        <v>18</v>
      </c>
      <c r="J236" s="21" t="s">
        <v>11</v>
      </c>
      <c r="K236" s="21" t="s">
        <v>10</v>
      </c>
      <c r="L236" s="21" t="s">
        <v>12</v>
      </c>
      <c r="M236" s="21" t="s">
        <v>11</v>
      </c>
      <c r="N236" s="21" t="s">
        <v>10</v>
      </c>
      <c r="O236" s="21" t="s">
        <v>11</v>
      </c>
      <c r="P236" s="21" t="s">
        <v>17</v>
      </c>
      <c r="Q236" s="21" t="s">
        <v>11</v>
      </c>
      <c r="R236" s="134"/>
      <c r="S236" s="137"/>
      <c r="T236" s="25"/>
      <c r="U236" s="59"/>
      <c r="V236" s="56"/>
      <c r="W236" s="24">
        <v>30213</v>
      </c>
      <c r="X236" s="59"/>
      <c r="Y236" s="59"/>
      <c r="Z236" s="25">
        <f>T236+U236+V236+W236+X236+Y236</f>
        <v>30213</v>
      </c>
      <c r="AA236" s="23">
        <v>2024</v>
      </c>
      <c r="AB236" s="75"/>
    </row>
    <row r="237" spans="1:31" s="1" customFormat="1" ht="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7" t="s">
        <v>108</v>
      </c>
      <c r="S237" s="58" t="s">
        <v>1</v>
      </c>
      <c r="T237" s="5"/>
      <c r="U237" s="5"/>
      <c r="V237" s="107"/>
      <c r="W237" s="5">
        <f>W233*100/Z233</f>
        <v>99.999999999999986</v>
      </c>
      <c r="X237" s="107"/>
      <c r="Y237" s="107"/>
      <c r="Z237" s="3">
        <f>V237+W237</f>
        <v>99.999999999999986</v>
      </c>
      <c r="AA237" s="6">
        <v>2024</v>
      </c>
      <c r="AB237" s="78"/>
      <c r="AC237" s="17"/>
      <c r="AD237" s="17"/>
    </row>
    <row r="238" spans="1:31" ht="28.15" customHeight="1" x14ac:dyDescent="0.25">
      <c r="A238" s="21" t="s">
        <v>10</v>
      </c>
      <c r="B238" s="21" t="s">
        <v>11</v>
      </c>
      <c r="C238" s="21" t="s">
        <v>12</v>
      </c>
      <c r="D238" s="21" t="s">
        <v>10</v>
      </c>
      <c r="E238" s="21" t="s">
        <v>20</v>
      </c>
      <c r="F238" s="21" t="s">
        <v>10</v>
      </c>
      <c r="G238" s="21" t="s">
        <v>19</v>
      </c>
      <c r="H238" s="21" t="s">
        <v>10</v>
      </c>
      <c r="I238" s="21" t="s">
        <v>18</v>
      </c>
      <c r="J238" s="21" t="s">
        <v>11</v>
      </c>
      <c r="K238" s="21" t="s">
        <v>10</v>
      </c>
      <c r="L238" s="21" t="s">
        <v>12</v>
      </c>
      <c r="M238" s="21" t="s">
        <v>10</v>
      </c>
      <c r="N238" s="21" t="s">
        <v>10</v>
      </c>
      <c r="O238" s="21" t="s">
        <v>10</v>
      </c>
      <c r="P238" s="21" t="s">
        <v>10</v>
      </c>
      <c r="Q238" s="21" t="s">
        <v>10</v>
      </c>
      <c r="R238" s="132" t="s">
        <v>201</v>
      </c>
      <c r="S238" s="135" t="s">
        <v>33</v>
      </c>
      <c r="T238" s="114"/>
      <c r="U238" s="114"/>
      <c r="V238" s="59"/>
      <c r="W238" s="25"/>
      <c r="X238" s="25">
        <f>X239+X240</f>
        <v>86940.6</v>
      </c>
      <c r="Y238" s="59"/>
      <c r="Z238" s="25">
        <f>Z239+Z240</f>
        <v>86940.6</v>
      </c>
      <c r="AA238" s="23">
        <v>2025</v>
      </c>
      <c r="AB238" s="72" t="s">
        <v>200</v>
      </c>
    </row>
    <row r="239" spans="1:31" ht="31.15" customHeight="1" x14ac:dyDescent="0.25">
      <c r="A239" s="21" t="s">
        <v>10</v>
      </c>
      <c r="B239" s="21" t="s">
        <v>11</v>
      </c>
      <c r="C239" s="21" t="s">
        <v>12</v>
      </c>
      <c r="D239" s="21" t="s">
        <v>10</v>
      </c>
      <c r="E239" s="21" t="s">
        <v>20</v>
      </c>
      <c r="F239" s="21" t="s">
        <v>10</v>
      </c>
      <c r="G239" s="21" t="s">
        <v>19</v>
      </c>
      <c r="H239" s="21" t="s">
        <v>10</v>
      </c>
      <c r="I239" s="21" t="s">
        <v>18</v>
      </c>
      <c r="J239" s="21" t="s">
        <v>11</v>
      </c>
      <c r="K239" s="21" t="s">
        <v>10</v>
      </c>
      <c r="L239" s="21" t="s">
        <v>12</v>
      </c>
      <c r="M239" s="21" t="s">
        <v>40</v>
      </c>
      <c r="N239" s="21" t="s">
        <v>10</v>
      </c>
      <c r="O239" s="21" t="s">
        <v>11</v>
      </c>
      <c r="P239" s="21" t="s">
        <v>17</v>
      </c>
      <c r="Q239" s="21" t="s">
        <v>11</v>
      </c>
      <c r="R239" s="133"/>
      <c r="S239" s="136"/>
      <c r="T239" s="25"/>
      <c r="U239" s="59"/>
      <c r="V239" s="56"/>
      <c r="W239" s="24"/>
      <c r="X239" s="24">
        <v>8694.1</v>
      </c>
      <c r="Y239" s="59"/>
      <c r="Z239" s="25">
        <f>T239+U239+V239+W239+X239+Y239</f>
        <v>8694.1</v>
      </c>
      <c r="AA239" s="23">
        <v>2025</v>
      </c>
      <c r="AB239" s="75"/>
    </row>
    <row r="240" spans="1:31" ht="28.15" customHeight="1" x14ac:dyDescent="0.25">
      <c r="A240" s="21" t="s">
        <v>10</v>
      </c>
      <c r="B240" s="21" t="s">
        <v>11</v>
      </c>
      <c r="C240" s="21" t="s">
        <v>12</v>
      </c>
      <c r="D240" s="21" t="s">
        <v>10</v>
      </c>
      <c r="E240" s="21" t="s">
        <v>20</v>
      </c>
      <c r="F240" s="21" t="s">
        <v>10</v>
      </c>
      <c r="G240" s="21" t="s">
        <v>19</v>
      </c>
      <c r="H240" s="21" t="s">
        <v>10</v>
      </c>
      <c r="I240" s="21" t="s">
        <v>18</v>
      </c>
      <c r="J240" s="21" t="s">
        <v>11</v>
      </c>
      <c r="K240" s="21" t="s">
        <v>10</v>
      </c>
      <c r="L240" s="21" t="s">
        <v>12</v>
      </c>
      <c r="M240" s="21" t="s">
        <v>11</v>
      </c>
      <c r="N240" s="21" t="s">
        <v>10</v>
      </c>
      <c r="O240" s="21" t="s">
        <v>11</v>
      </c>
      <c r="P240" s="21" t="s">
        <v>17</v>
      </c>
      <c r="Q240" s="21" t="s">
        <v>11</v>
      </c>
      <c r="R240" s="134"/>
      <c r="S240" s="137"/>
      <c r="T240" s="25"/>
      <c r="U240" s="59"/>
      <c r="V240" s="56"/>
      <c r="W240" s="24"/>
      <c r="X240" s="24">
        <v>78246.5</v>
      </c>
      <c r="Y240" s="59"/>
      <c r="Z240" s="25">
        <f>T240+U240+V240+W240+X240+Y240</f>
        <v>78246.5</v>
      </c>
      <c r="AA240" s="23">
        <v>2025</v>
      </c>
      <c r="AB240" s="75"/>
    </row>
    <row r="241" spans="1:31" s="16" customFormat="1" ht="38.450000000000003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4"/>
      <c r="J241" s="13"/>
      <c r="K241" s="13"/>
      <c r="L241" s="13"/>
      <c r="M241" s="13"/>
      <c r="N241" s="13"/>
      <c r="O241" s="13"/>
      <c r="P241" s="13"/>
      <c r="Q241" s="13"/>
      <c r="R241" s="12" t="s">
        <v>199</v>
      </c>
      <c r="S241" s="6" t="s">
        <v>39</v>
      </c>
      <c r="T241" s="60"/>
      <c r="U241" s="107"/>
      <c r="V241" s="109"/>
      <c r="W241" s="60"/>
      <c r="X241" s="60">
        <v>12.72</v>
      </c>
      <c r="Y241" s="109"/>
      <c r="Z241" s="61">
        <f>X241</f>
        <v>12.72</v>
      </c>
      <c r="AA241" s="6">
        <v>2025</v>
      </c>
      <c r="AB241" s="75"/>
      <c r="AC241" s="63"/>
      <c r="AD241" s="64"/>
      <c r="AE241" s="65"/>
    </row>
    <row r="242" spans="1:31" ht="28.15" customHeight="1" x14ac:dyDescent="0.25">
      <c r="A242" s="21" t="s">
        <v>10</v>
      </c>
      <c r="B242" s="21" t="s">
        <v>11</v>
      </c>
      <c r="C242" s="21" t="s">
        <v>12</v>
      </c>
      <c r="D242" s="21" t="s">
        <v>10</v>
      </c>
      <c r="E242" s="21" t="s">
        <v>20</v>
      </c>
      <c r="F242" s="21" t="s">
        <v>10</v>
      </c>
      <c r="G242" s="21" t="s">
        <v>19</v>
      </c>
      <c r="H242" s="21" t="s">
        <v>10</v>
      </c>
      <c r="I242" s="21" t="s">
        <v>18</v>
      </c>
      <c r="J242" s="21" t="s">
        <v>11</v>
      </c>
      <c r="K242" s="21" t="s">
        <v>10</v>
      </c>
      <c r="L242" s="21" t="s">
        <v>12</v>
      </c>
      <c r="M242" s="21" t="s">
        <v>10</v>
      </c>
      <c r="N242" s="21" t="s">
        <v>10</v>
      </c>
      <c r="O242" s="21" t="s">
        <v>10</v>
      </c>
      <c r="P242" s="21" t="s">
        <v>10</v>
      </c>
      <c r="Q242" s="21" t="s">
        <v>10</v>
      </c>
      <c r="R242" s="132" t="s">
        <v>202</v>
      </c>
      <c r="S242" s="135" t="s">
        <v>33</v>
      </c>
      <c r="T242" s="114"/>
      <c r="U242" s="114"/>
      <c r="V242" s="59"/>
      <c r="W242" s="25"/>
      <c r="X242" s="25">
        <f>X243+X244</f>
        <v>66504.099999999991</v>
      </c>
      <c r="Y242" s="59"/>
      <c r="Z242" s="25">
        <f>Z243+Z244</f>
        <v>66504.099999999991</v>
      </c>
      <c r="AA242" s="23">
        <v>2025</v>
      </c>
      <c r="AB242" s="72" t="s">
        <v>200</v>
      </c>
    </row>
    <row r="243" spans="1:31" ht="31.15" customHeight="1" x14ac:dyDescent="0.25">
      <c r="A243" s="21" t="s">
        <v>10</v>
      </c>
      <c r="B243" s="21" t="s">
        <v>11</v>
      </c>
      <c r="C243" s="21" t="s">
        <v>12</v>
      </c>
      <c r="D243" s="21" t="s">
        <v>10</v>
      </c>
      <c r="E243" s="21" t="s">
        <v>20</v>
      </c>
      <c r="F243" s="21" t="s">
        <v>10</v>
      </c>
      <c r="G243" s="21" t="s">
        <v>19</v>
      </c>
      <c r="H243" s="21" t="s">
        <v>10</v>
      </c>
      <c r="I243" s="21" t="s">
        <v>18</v>
      </c>
      <c r="J243" s="21" t="s">
        <v>11</v>
      </c>
      <c r="K243" s="21" t="s">
        <v>10</v>
      </c>
      <c r="L243" s="21" t="s">
        <v>12</v>
      </c>
      <c r="M243" s="21" t="s">
        <v>40</v>
      </c>
      <c r="N243" s="21" t="s">
        <v>10</v>
      </c>
      <c r="O243" s="21" t="s">
        <v>11</v>
      </c>
      <c r="P243" s="21" t="s">
        <v>17</v>
      </c>
      <c r="Q243" s="21" t="s">
        <v>11</v>
      </c>
      <c r="R243" s="133"/>
      <c r="S243" s="136"/>
      <c r="T243" s="25"/>
      <c r="U243" s="59"/>
      <c r="V243" s="56"/>
      <c r="W243" s="24"/>
      <c r="X243" s="24">
        <v>6650.4</v>
      </c>
      <c r="Y243" s="59"/>
      <c r="Z243" s="25">
        <f>T243+U243+V243+W243+X243+Y243</f>
        <v>6650.4</v>
      </c>
      <c r="AA243" s="23">
        <v>2025</v>
      </c>
      <c r="AB243" s="75"/>
    </row>
    <row r="244" spans="1:31" ht="28.15" customHeight="1" x14ac:dyDescent="0.25">
      <c r="A244" s="21" t="s">
        <v>10</v>
      </c>
      <c r="B244" s="21" t="s">
        <v>11</v>
      </c>
      <c r="C244" s="21" t="s">
        <v>12</v>
      </c>
      <c r="D244" s="21" t="s">
        <v>10</v>
      </c>
      <c r="E244" s="21" t="s">
        <v>20</v>
      </c>
      <c r="F244" s="21" t="s">
        <v>10</v>
      </c>
      <c r="G244" s="21" t="s">
        <v>19</v>
      </c>
      <c r="H244" s="21" t="s">
        <v>10</v>
      </c>
      <c r="I244" s="21" t="s">
        <v>18</v>
      </c>
      <c r="J244" s="21" t="s">
        <v>11</v>
      </c>
      <c r="K244" s="21" t="s">
        <v>10</v>
      </c>
      <c r="L244" s="21" t="s">
        <v>12</v>
      </c>
      <c r="M244" s="21" t="s">
        <v>11</v>
      </c>
      <c r="N244" s="21" t="s">
        <v>10</v>
      </c>
      <c r="O244" s="21" t="s">
        <v>11</v>
      </c>
      <c r="P244" s="21" t="s">
        <v>17</v>
      </c>
      <c r="Q244" s="21" t="s">
        <v>11</v>
      </c>
      <c r="R244" s="134"/>
      <c r="S244" s="137"/>
      <c r="T244" s="25"/>
      <c r="U244" s="59"/>
      <c r="V244" s="56"/>
      <c r="W244" s="24"/>
      <c r="X244" s="24">
        <v>59853.7</v>
      </c>
      <c r="Y244" s="59"/>
      <c r="Z244" s="25">
        <f>T244+U244+V244+W244+X244+Y244</f>
        <v>59853.7</v>
      </c>
      <c r="AA244" s="23">
        <v>2025</v>
      </c>
      <c r="AB244" s="75"/>
    </row>
    <row r="245" spans="1:31" s="16" customFormat="1" ht="42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4"/>
      <c r="J245" s="13"/>
      <c r="K245" s="13"/>
      <c r="L245" s="13"/>
      <c r="M245" s="13"/>
      <c r="N245" s="13"/>
      <c r="O245" s="13"/>
      <c r="P245" s="13"/>
      <c r="Q245" s="13"/>
      <c r="R245" s="12" t="s">
        <v>199</v>
      </c>
      <c r="S245" s="6" t="s">
        <v>39</v>
      </c>
      <c r="T245" s="60"/>
      <c r="U245" s="107"/>
      <c r="V245" s="109"/>
      <c r="W245" s="60"/>
      <c r="X245" s="60">
        <v>9.73</v>
      </c>
      <c r="Y245" s="109"/>
      <c r="Z245" s="61">
        <f>X245</f>
        <v>9.73</v>
      </c>
      <c r="AA245" s="6">
        <v>2025</v>
      </c>
      <c r="AB245" s="75"/>
      <c r="AC245" s="63"/>
      <c r="AD245" s="64"/>
      <c r="AE245" s="65"/>
    </row>
    <row r="246" spans="1:31" ht="28.15" customHeight="1" x14ac:dyDescent="0.25">
      <c r="A246" s="21" t="s">
        <v>10</v>
      </c>
      <c r="B246" s="21" t="s">
        <v>11</v>
      </c>
      <c r="C246" s="21" t="s">
        <v>12</v>
      </c>
      <c r="D246" s="21" t="s">
        <v>10</v>
      </c>
      <c r="E246" s="21" t="s">
        <v>20</v>
      </c>
      <c r="F246" s="21" t="s">
        <v>10</v>
      </c>
      <c r="G246" s="21" t="s">
        <v>19</v>
      </c>
      <c r="H246" s="21" t="s">
        <v>10</v>
      </c>
      <c r="I246" s="21" t="s">
        <v>18</v>
      </c>
      <c r="J246" s="21" t="s">
        <v>11</v>
      </c>
      <c r="K246" s="21" t="s">
        <v>10</v>
      </c>
      <c r="L246" s="21" t="s">
        <v>12</v>
      </c>
      <c r="M246" s="21" t="s">
        <v>10</v>
      </c>
      <c r="N246" s="21" t="s">
        <v>10</v>
      </c>
      <c r="O246" s="21" t="s">
        <v>10</v>
      </c>
      <c r="P246" s="21" t="s">
        <v>10</v>
      </c>
      <c r="Q246" s="21" t="s">
        <v>10</v>
      </c>
      <c r="R246" s="132" t="s">
        <v>203</v>
      </c>
      <c r="S246" s="135" t="s">
        <v>33</v>
      </c>
      <c r="T246" s="114"/>
      <c r="U246" s="114"/>
      <c r="V246" s="59"/>
      <c r="W246" s="25"/>
      <c r="X246" s="25">
        <f>X247+X248</f>
        <v>10935.8</v>
      </c>
      <c r="Y246" s="59"/>
      <c r="Z246" s="25">
        <f>Z247+Z248</f>
        <v>10935.8</v>
      </c>
      <c r="AA246" s="23">
        <v>2025</v>
      </c>
      <c r="AB246" s="72" t="s">
        <v>200</v>
      </c>
    </row>
    <row r="247" spans="1:31" ht="31.15" customHeight="1" x14ac:dyDescent="0.25">
      <c r="A247" s="21" t="s">
        <v>10</v>
      </c>
      <c r="B247" s="21" t="s">
        <v>11</v>
      </c>
      <c r="C247" s="21" t="s">
        <v>12</v>
      </c>
      <c r="D247" s="21" t="s">
        <v>10</v>
      </c>
      <c r="E247" s="21" t="s">
        <v>20</v>
      </c>
      <c r="F247" s="21" t="s">
        <v>10</v>
      </c>
      <c r="G247" s="21" t="s">
        <v>19</v>
      </c>
      <c r="H247" s="21" t="s">
        <v>10</v>
      </c>
      <c r="I247" s="21" t="s">
        <v>18</v>
      </c>
      <c r="J247" s="21" t="s">
        <v>11</v>
      </c>
      <c r="K247" s="21" t="s">
        <v>10</v>
      </c>
      <c r="L247" s="21" t="s">
        <v>12</v>
      </c>
      <c r="M247" s="21" t="s">
        <v>40</v>
      </c>
      <c r="N247" s="21" t="s">
        <v>10</v>
      </c>
      <c r="O247" s="21" t="s">
        <v>11</v>
      </c>
      <c r="P247" s="21" t="s">
        <v>17</v>
      </c>
      <c r="Q247" s="21" t="s">
        <v>11</v>
      </c>
      <c r="R247" s="133"/>
      <c r="S247" s="136"/>
      <c r="T247" s="25"/>
      <c r="U247" s="59"/>
      <c r="V247" s="56"/>
      <c r="W247" s="24"/>
      <c r="X247" s="24">
        <v>1093.5</v>
      </c>
      <c r="Y247" s="59"/>
      <c r="Z247" s="25">
        <f>T247+U247+V247+W247+X247+Y247</f>
        <v>1093.5</v>
      </c>
      <c r="AA247" s="23">
        <v>2025</v>
      </c>
      <c r="AB247" s="75"/>
    </row>
    <row r="248" spans="1:31" ht="28.15" customHeight="1" x14ac:dyDescent="0.25">
      <c r="A248" s="21" t="s">
        <v>10</v>
      </c>
      <c r="B248" s="21" t="s">
        <v>11</v>
      </c>
      <c r="C248" s="21" t="s">
        <v>12</v>
      </c>
      <c r="D248" s="21" t="s">
        <v>10</v>
      </c>
      <c r="E248" s="21" t="s">
        <v>20</v>
      </c>
      <c r="F248" s="21" t="s">
        <v>10</v>
      </c>
      <c r="G248" s="21" t="s">
        <v>19</v>
      </c>
      <c r="H248" s="21" t="s">
        <v>10</v>
      </c>
      <c r="I248" s="21" t="s">
        <v>18</v>
      </c>
      <c r="J248" s="21" t="s">
        <v>11</v>
      </c>
      <c r="K248" s="21" t="s">
        <v>10</v>
      </c>
      <c r="L248" s="21" t="s">
        <v>12</v>
      </c>
      <c r="M248" s="21" t="s">
        <v>11</v>
      </c>
      <c r="N248" s="21" t="s">
        <v>10</v>
      </c>
      <c r="O248" s="21" t="s">
        <v>11</v>
      </c>
      <c r="P248" s="21" t="s">
        <v>17</v>
      </c>
      <c r="Q248" s="21" t="s">
        <v>11</v>
      </c>
      <c r="R248" s="134"/>
      <c r="S248" s="137"/>
      <c r="T248" s="25"/>
      <c r="U248" s="59"/>
      <c r="V248" s="56"/>
      <c r="W248" s="24"/>
      <c r="X248" s="24">
        <v>9842.2999999999993</v>
      </c>
      <c r="Y248" s="59"/>
      <c r="Z248" s="25">
        <f>T248+U248+V248+W248+X248+Y248</f>
        <v>9842.2999999999993</v>
      </c>
      <c r="AA248" s="23">
        <v>2025</v>
      </c>
      <c r="AB248" s="75"/>
    </row>
    <row r="249" spans="1:31" s="16" customFormat="1" ht="40.15" customHeight="1" x14ac:dyDescent="0.25">
      <c r="A249" s="13"/>
      <c r="B249" s="13"/>
      <c r="C249" s="13"/>
      <c r="D249" s="13"/>
      <c r="E249" s="13"/>
      <c r="F249" s="13"/>
      <c r="G249" s="13"/>
      <c r="H249" s="13"/>
      <c r="I249" s="14"/>
      <c r="J249" s="13"/>
      <c r="K249" s="13"/>
      <c r="L249" s="13"/>
      <c r="M249" s="13"/>
      <c r="N249" s="13"/>
      <c r="O249" s="13"/>
      <c r="P249" s="13"/>
      <c r="Q249" s="13"/>
      <c r="R249" s="12" t="s">
        <v>199</v>
      </c>
      <c r="S249" s="6" t="s">
        <v>39</v>
      </c>
      <c r="T249" s="60"/>
      <c r="U249" s="107"/>
      <c r="V249" s="109"/>
      <c r="W249" s="60"/>
      <c r="X249" s="60">
        <v>1.6</v>
      </c>
      <c r="Y249" s="109"/>
      <c r="Z249" s="61">
        <f>X249</f>
        <v>1.6</v>
      </c>
      <c r="AA249" s="6">
        <v>2025</v>
      </c>
      <c r="AB249" s="75"/>
      <c r="AC249" s="63"/>
      <c r="AD249" s="64"/>
      <c r="AE249" s="65"/>
    </row>
    <row r="250" spans="1:31" ht="28.15" customHeight="1" x14ac:dyDescent="0.25">
      <c r="A250" s="21" t="s">
        <v>10</v>
      </c>
      <c r="B250" s="21" t="s">
        <v>11</v>
      </c>
      <c r="C250" s="21" t="s">
        <v>12</v>
      </c>
      <c r="D250" s="21" t="s">
        <v>10</v>
      </c>
      <c r="E250" s="21" t="s">
        <v>20</v>
      </c>
      <c r="F250" s="21" t="s">
        <v>10</v>
      </c>
      <c r="G250" s="21" t="s">
        <v>19</v>
      </c>
      <c r="H250" s="21" t="s">
        <v>10</v>
      </c>
      <c r="I250" s="21" t="s">
        <v>18</v>
      </c>
      <c r="J250" s="21" t="s">
        <v>11</v>
      </c>
      <c r="K250" s="21" t="s">
        <v>10</v>
      </c>
      <c r="L250" s="21" t="s">
        <v>12</v>
      </c>
      <c r="M250" s="21" t="s">
        <v>10</v>
      </c>
      <c r="N250" s="21" t="s">
        <v>10</v>
      </c>
      <c r="O250" s="21" t="s">
        <v>10</v>
      </c>
      <c r="P250" s="21" t="s">
        <v>10</v>
      </c>
      <c r="Q250" s="21" t="s">
        <v>10</v>
      </c>
      <c r="R250" s="132" t="s">
        <v>204</v>
      </c>
      <c r="S250" s="135" t="s">
        <v>33</v>
      </c>
      <c r="T250" s="114"/>
      <c r="U250" s="114"/>
      <c r="V250" s="25">
        <f>V251+V252</f>
        <v>7693.5999999999995</v>
      </c>
      <c r="W250" s="25"/>
      <c r="X250" s="59"/>
      <c r="Y250" s="59"/>
      <c r="Z250" s="25">
        <f>Z251+Z252</f>
        <v>7693.5999999999995</v>
      </c>
      <c r="AA250" s="23">
        <v>2023</v>
      </c>
      <c r="AB250" s="72" t="s">
        <v>200</v>
      </c>
    </row>
    <row r="251" spans="1:31" ht="31.15" customHeight="1" x14ac:dyDescent="0.25">
      <c r="A251" s="21" t="s">
        <v>10</v>
      </c>
      <c r="B251" s="21" t="s">
        <v>11</v>
      </c>
      <c r="C251" s="21" t="s">
        <v>12</v>
      </c>
      <c r="D251" s="21" t="s">
        <v>10</v>
      </c>
      <c r="E251" s="21" t="s">
        <v>20</v>
      </c>
      <c r="F251" s="21" t="s">
        <v>10</v>
      </c>
      <c r="G251" s="21" t="s">
        <v>19</v>
      </c>
      <c r="H251" s="21" t="s">
        <v>10</v>
      </c>
      <c r="I251" s="21" t="s">
        <v>18</v>
      </c>
      <c r="J251" s="21" t="s">
        <v>11</v>
      </c>
      <c r="K251" s="21" t="s">
        <v>10</v>
      </c>
      <c r="L251" s="21" t="s">
        <v>12</v>
      </c>
      <c r="M251" s="21" t="s">
        <v>40</v>
      </c>
      <c r="N251" s="21" t="s">
        <v>10</v>
      </c>
      <c r="O251" s="21" t="s">
        <v>18</v>
      </c>
      <c r="P251" s="21" t="s">
        <v>17</v>
      </c>
      <c r="Q251" s="21" t="s">
        <v>11</v>
      </c>
      <c r="R251" s="133"/>
      <c r="S251" s="136"/>
      <c r="T251" s="25"/>
      <c r="U251" s="59"/>
      <c r="V251" s="24">
        <v>769.4</v>
      </c>
      <c r="W251" s="25"/>
      <c r="X251" s="59"/>
      <c r="Y251" s="59"/>
      <c r="Z251" s="25">
        <f>T251+U251+V251+W251+X251+Y251</f>
        <v>769.4</v>
      </c>
      <c r="AA251" s="23">
        <v>2023</v>
      </c>
      <c r="AB251" s="75"/>
    </row>
    <row r="252" spans="1:31" ht="28.15" customHeight="1" x14ac:dyDescent="0.25">
      <c r="A252" s="21" t="s">
        <v>10</v>
      </c>
      <c r="B252" s="21" t="s">
        <v>11</v>
      </c>
      <c r="C252" s="21" t="s">
        <v>12</v>
      </c>
      <c r="D252" s="21" t="s">
        <v>10</v>
      </c>
      <c r="E252" s="21" t="s">
        <v>20</v>
      </c>
      <c r="F252" s="21" t="s">
        <v>10</v>
      </c>
      <c r="G252" s="21" t="s">
        <v>19</v>
      </c>
      <c r="H252" s="21" t="s">
        <v>10</v>
      </c>
      <c r="I252" s="21" t="s">
        <v>18</v>
      </c>
      <c r="J252" s="21" t="s">
        <v>11</v>
      </c>
      <c r="K252" s="21" t="s">
        <v>10</v>
      </c>
      <c r="L252" s="21" t="s">
        <v>12</v>
      </c>
      <c r="M252" s="21" t="s">
        <v>11</v>
      </c>
      <c r="N252" s="21" t="s">
        <v>10</v>
      </c>
      <c r="O252" s="21" t="s">
        <v>18</v>
      </c>
      <c r="P252" s="21" t="s">
        <v>17</v>
      </c>
      <c r="Q252" s="21" t="s">
        <v>11</v>
      </c>
      <c r="R252" s="134"/>
      <c r="S252" s="137"/>
      <c r="T252" s="25"/>
      <c r="U252" s="59"/>
      <c r="V252" s="24">
        <v>6924.2</v>
      </c>
      <c r="W252" s="25"/>
      <c r="X252" s="59"/>
      <c r="Y252" s="59"/>
      <c r="Z252" s="25">
        <f>T252+U252+V252+W252+X252+Y252</f>
        <v>6924.2</v>
      </c>
      <c r="AA252" s="23">
        <v>2023</v>
      </c>
      <c r="AB252" s="75"/>
    </row>
    <row r="253" spans="1:31" s="16" customFormat="1" ht="30" x14ac:dyDescent="0.25">
      <c r="A253" s="13"/>
      <c r="B253" s="13"/>
      <c r="C253" s="13"/>
      <c r="D253" s="13"/>
      <c r="E253" s="13"/>
      <c r="F253" s="13"/>
      <c r="G253" s="13"/>
      <c r="H253" s="13"/>
      <c r="I253" s="14"/>
      <c r="J253" s="13"/>
      <c r="K253" s="13"/>
      <c r="L253" s="13"/>
      <c r="M253" s="13"/>
      <c r="N253" s="13"/>
      <c r="O253" s="13"/>
      <c r="P253" s="13"/>
      <c r="Q253" s="13"/>
      <c r="R253" s="12" t="s">
        <v>199</v>
      </c>
      <c r="S253" s="6" t="s">
        <v>39</v>
      </c>
      <c r="T253" s="60"/>
      <c r="U253" s="107"/>
      <c r="V253" s="60">
        <v>0.72799999999999998</v>
      </c>
      <c r="W253" s="60"/>
      <c r="X253" s="109"/>
      <c r="Y253" s="109"/>
      <c r="Z253" s="61">
        <f>V253</f>
        <v>0.72799999999999998</v>
      </c>
      <c r="AA253" s="6">
        <v>2023</v>
      </c>
      <c r="AB253" s="75"/>
      <c r="AC253" s="63"/>
      <c r="AD253" s="64"/>
      <c r="AE253" s="65"/>
    </row>
    <row r="254" spans="1:31" ht="28.15" customHeight="1" x14ac:dyDescent="0.25">
      <c r="A254" s="21" t="s">
        <v>10</v>
      </c>
      <c r="B254" s="21" t="s">
        <v>11</v>
      </c>
      <c r="C254" s="21" t="s">
        <v>12</v>
      </c>
      <c r="D254" s="21" t="s">
        <v>10</v>
      </c>
      <c r="E254" s="21" t="s">
        <v>20</v>
      </c>
      <c r="F254" s="21" t="s">
        <v>10</v>
      </c>
      <c r="G254" s="21" t="s">
        <v>19</v>
      </c>
      <c r="H254" s="21" t="s">
        <v>10</v>
      </c>
      <c r="I254" s="21" t="s">
        <v>18</v>
      </c>
      <c r="J254" s="21" t="s">
        <v>11</v>
      </c>
      <c r="K254" s="21" t="s">
        <v>10</v>
      </c>
      <c r="L254" s="21" t="s">
        <v>12</v>
      </c>
      <c r="M254" s="21" t="s">
        <v>10</v>
      </c>
      <c r="N254" s="21" t="s">
        <v>10</v>
      </c>
      <c r="O254" s="21" t="s">
        <v>10</v>
      </c>
      <c r="P254" s="21" t="s">
        <v>10</v>
      </c>
      <c r="Q254" s="21" t="s">
        <v>10</v>
      </c>
      <c r="R254" s="132" t="s">
        <v>205</v>
      </c>
      <c r="S254" s="135" t="s">
        <v>33</v>
      </c>
      <c r="T254" s="114"/>
      <c r="U254" s="114"/>
      <c r="V254" s="25">
        <f>V255+V256</f>
        <v>3082</v>
      </c>
      <c r="W254" s="25"/>
      <c r="X254" s="59"/>
      <c r="Y254" s="59"/>
      <c r="Z254" s="25">
        <f>Z255+Z256</f>
        <v>3082</v>
      </c>
      <c r="AA254" s="23">
        <v>2023</v>
      </c>
      <c r="AB254" s="72" t="s">
        <v>200</v>
      </c>
    </row>
    <row r="255" spans="1:31" ht="31.15" customHeight="1" x14ac:dyDescent="0.25">
      <c r="A255" s="21" t="s">
        <v>10</v>
      </c>
      <c r="B255" s="21" t="s">
        <v>11</v>
      </c>
      <c r="C255" s="21" t="s">
        <v>12</v>
      </c>
      <c r="D255" s="21" t="s">
        <v>10</v>
      </c>
      <c r="E255" s="21" t="s">
        <v>20</v>
      </c>
      <c r="F255" s="21" t="s">
        <v>10</v>
      </c>
      <c r="G255" s="21" t="s">
        <v>19</v>
      </c>
      <c r="H255" s="21" t="s">
        <v>10</v>
      </c>
      <c r="I255" s="21" t="s">
        <v>18</v>
      </c>
      <c r="J255" s="21" t="s">
        <v>11</v>
      </c>
      <c r="K255" s="21" t="s">
        <v>10</v>
      </c>
      <c r="L255" s="21" t="s">
        <v>12</v>
      </c>
      <c r="M255" s="21" t="s">
        <v>40</v>
      </c>
      <c r="N255" s="21" t="s">
        <v>10</v>
      </c>
      <c r="O255" s="21" t="s">
        <v>18</v>
      </c>
      <c r="P255" s="21" t="s">
        <v>17</v>
      </c>
      <c r="Q255" s="21" t="s">
        <v>11</v>
      </c>
      <c r="R255" s="133"/>
      <c r="S255" s="136"/>
      <c r="T255" s="25"/>
      <c r="U255" s="59"/>
      <c r="V255" s="24">
        <v>308.2</v>
      </c>
      <c r="W255" s="25"/>
      <c r="X255" s="59"/>
      <c r="Y255" s="59"/>
      <c r="Z255" s="25">
        <f>T255+U255+V255+W255+X255+Y255</f>
        <v>308.2</v>
      </c>
      <c r="AA255" s="23">
        <v>2023</v>
      </c>
      <c r="AB255" s="75"/>
    </row>
    <row r="256" spans="1:31" ht="28.15" customHeight="1" x14ac:dyDescent="0.25">
      <c r="A256" s="21" t="s">
        <v>10</v>
      </c>
      <c r="B256" s="21" t="s">
        <v>11</v>
      </c>
      <c r="C256" s="21" t="s">
        <v>12</v>
      </c>
      <c r="D256" s="21" t="s">
        <v>10</v>
      </c>
      <c r="E256" s="21" t="s">
        <v>20</v>
      </c>
      <c r="F256" s="21" t="s">
        <v>10</v>
      </c>
      <c r="G256" s="21" t="s">
        <v>19</v>
      </c>
      <c r="H256" s="21" t="s">
        <v>10</v>
      </c>
      <c r="I256" s="21" t="s">
        <v>18</v>
      </c>
      <c r="J256" s="21" t="s">
        <v>11</v>
      </c>
      <c r="K256" s="21" t="s">
        <v>10</v>
      </c>
      <c r="L256" s="21" t="s">
        <v>12</v>
      </c>
      <c r="M256" s="21" t="s">
        <v>11</v>
      </c>
      <c r="N256" s="21" t="s">
        <v>10</v>
      </c>
      <c r="O256" s="21" t="s">
        <v>18</v>
      </c>
      <c r="P256" s="21" t="s">
        <v>17</v>
      </c>
      <c r="Q256" s="21" t="s">
        <v>11</v>
      </c>
      <c r="R256" s="134"/>
      <c r="S256" s="137"/>
      <c r="T256" s="25"/>
      <c r="U256" s="59"/>
      <c r="V256" s="24">
        <v>2773.8</v>
      </c>
      <c r="W256" s="25"/>
      <c r="X256" s="59"/>
      <c r="Y256" s="59"/>
      <c r="Z256" s="25">
        <f>T256+U256+V256+W256+X256+Y256</f>
        <v>2773.8</v>
      </c>
      <c r="AA256" s="23">
        <v>2023</v>
      </c>
      <c r="AB256" s="75"/>
    </row>
    <row r="257" spans="1:31" s="16" customFormat="1" ht="30" x14ac:dyDescent="0.25">
      <c r="A257" s="13"/>
      <c r="B257" s="13"/>
      <c r="C257" s="13"/>
      <c r="D257" s="13"/>
      <c r="E257" s="13"/>
      <c r="F257" s="13"/>
      <c r="G257" s="13"/>
      <c r="H257" s="13"/>
      <c r="I257" s="14"/>
      <c r="J257" s="13"/>
      <c r="K257" s="13"/>
      <c r="L257" s="13"/>
      <c r="M257" s="13"/>
      <c r="N257" s="13"/>
      <c r="O257" s="13"/>
      <c r="P257" s="13"/>
      <c r="Q257" s="13"/>
      <c r="R257" s="12" t="s">
        <v>206</v>
      </c>
      <c r="S257" s="6" t="s">
        <v>39</v>
      </c>
      <c r="T257" s="60"/>
      <c r="U257" s="107"/>
      <c r="V257" s="60">
        <v>2.4129999999999998</v>
      </c>
      <c r="W257" s="60"/>
      <c r="X257" s="109"/>
      <c r="Y257" s="109"/>
      <c r="Z257" s="61">
        <f>V257</f>
        <v>2.4129999999999998</v>
      </c>
      <c r="AA257" s="6">
        <v>2023</v>
      </c>
      <c r="AB257" s="75"/>
      <c r="AC257" s="63"/>
      <c r="AD257" s="64"/>
      <c r="AE257" s="65"/>
    </row>
    <row r="258" spans="1:31" ht="28.15" customHeight="1" x14ac:dyDescent="0.25">
      <c r="A258" s="21" t="s">
        <v>10</v>
      </c>
      <c r="B258" s="21" t="s">
        <v>11</v>
      </c>
      <c r="C258" s="21" t="s">
        <v>12</v>
      </c>
      <c r="D258" s="21" t="s">
        <v>10</v>
      </c>
      <c r="E258" s="21" t="s">
        <v>20</v>
      </c>
      <c r="F258" s="21" t="s">
        <v>10</v>
      </c>
      <c r="G258" s="21" t="s">
        <v>19</v>
      </c>
      <c r="H258" s="21" t="s">
        <v>10</v>
      </c>
      <c r="I258" s="21" t="s">
        <v>18</v>
      </c>
      <c r="J258" s="21" t="s">
        <v>11</v>
      </c>
      <c r="K258" s="21" t="s">
        <v>10</v>
      </c>
      <c r="L258" s="21" t="s">
        <v>12</v>
      </c>
      <c r="M258" s="21" t="s">
        <v>10</v>
      </c>
      <c r="N258" s="21" t="s">
        <v>10</v>
      </c>
      <c r="O258" s="21" t="s">
        <v>10</v>
      </c>
      <c r="P258" s="21" t="s">
        <v>10</v>
      </c>
      <c r="Q258" s="21" t="s">
        <v>10</v>
      </c>
      <c r="R258" s="132" t="s">
        <v>207</v>
      </c>
      <c r="S258" s="135" t="s">
        <v>33</v>
      </c>
      <c r="T258" s="114"/>
      <c r="U258" s="114"/>
      <c r="V258" s="25">
        <f>V259+V260</f>
        <v>6373.3</v>
      </c>
      <c r="W258" s="25">
        <f>W261+W262</f>
        <v>20000</v>
      </c>
      <c r="X258" s="59"/>
      <c r="Y258" s="59"/>
      <c r="Z258" s="25">
        <f>V258+W258</f>
        <v>26373.3</v>
      </c>
      <c r="AA258" s="23">
        <v>2024</v>
      </c>
      <c r="AB258" s="72" t="s">
        <v>200</v>
      </c>
    </row>
    <row r="259" spans="1:31" ht="31.15" customHeight="1" x14ac:dyDescent="0.25">
      <c r="A259" s="21" t="s">
        <v>10</v>
      </c>
      <c r="B259" s="21" t="s">
        <v>11</v>
      </c>
      <c r="C259" s="21" t="s">
        <v>12</v>
      </c>
      <c r="D259" s="21" t="s">
        <v>10</v>
      </c>
      <c r="E259" s="21" t="s">
        <v>20</v>
      </c>
      <c r="F259" s="21" t="s">
        <v>10</v>
      </c>
      <c r="G259" s="21" t="s">
        <v>19</v>
      </c>
      <c r="H259" s="21" t="s">
        <v>10</v>
      </c>
      <c r="I259" s="21" t="s">
        <v>18</v>
      </c>
      <c r="J259" s="21" t="s">
        <v>11</v>
      </c>
      <c r="K259" s="21" t="s">
        <v>10</v>
      </c>
      <c r="L259" s="21" t="s">
        <v>12</v>
      </c>
      <c r="M259" s="21" t="s">
        <v>40</v>
      </c>
      <c r="N259" s="21" t="s">
        <v>10</v>
      </c>
      <c r="O259" s="21" t="s">
        <v>18</v>
      </c>
      <c r="P259" s="21" t="s">
        <v>17</v>
      </c>
      <c r="Q259" s="21" t="s">
        <v>11</v>
      </c>
      <c r="R259" s="133"/>
      <c r="S259" s="136"/>
      <c r="T259" s="25"/>
      <c r="U259" s="59"/>
      <c r="V259" s="24">
        <v>569.70000000000005</v>
      </c>
      <c r="W259" s="24"/>
      <c r="X259" s="59"/>
      <c r="Y259" s="59"/>
      <c r="Z259" s="25">
        <f>T259+U259+V259+W259+X259+Y259</f>
        <v>569.70000000000005</v>
      </c>
      <c r="AA259" s="23">
        <v>2023</v>
      </c>
      <c r="AB259" s="75"/>
    </row>
    <row r="260" spans="1:31" ht="28.15" customHeight="1" x14ac:dyDescent="0.25">
      <c r="A260" s="21" t="s">
        <v>10</v>
      </c>
      <c r="B260" s="21" t="s">
        <v>11</v>
      </c>
      <c r="C260" s="21" t="s">
        <v>12</v>
      </c>
      <c r="D260" s="21" t="s">
        <v>10</v>
      </c>
      <c r="E260" s="21" t="s">
        <v>20</v>
      </c>
      <c r="F260" s="21" t="s">
        <v>10</v>
      </c>
      <c r="G260" s="21" t="s">
        <v>19</v>
      </c>
      <c r="H260" s="21" t="s">
        <v>10</v>
      </c>
      <c r="I260" s="21" t="s">
        <v>18</v>
      </c>
      <c r="J260" s="21" t="s">
        <v>11</v>
      </c>
      <c r="K260" s="21" t="s">
        <v>10</v>
      </c>
      <c r="L260" s="21" t="s">
        <v>12</v>
      </c>
      <c r="M260" s="21" t="s">
        <v>11</v>
      </c>
      <c r="N260" s="21" t="s">
        <v>10</v>
      </c>
      <c r="O260" s="21" t="s">
        <v>18</v>
      </c>
      <c r="P260" s="21" t="s">
        <v>17</v>
      </c>
      <c r="Q260" s="21" t="s">
        <v>11</v>
      </c>
      <c r="R260" s="133"/>
      <c r="S260" s="136"/>
      <c r="T260" s="25"/>
      <c r="U260" s="59"/>
      <c r="V260" s="24">
        <v>5803.6</v>
      </c>
      <c r="W260" s="24"/>
      <c r="X260" s="59"/>
      <c r="Y260" s="59"/>
      <c r="Z260" s="25">
        <f>T260+U260+V260+W260+X260+Y260</f>
        <v>5803.6</v>
      </c>
      <c r="AA260" s="23">
        <v>2023</v>
      </c>
      <c r="AB260" s="75"/>
    </row>
    <row r="261" spans="1:31" ht="31.15" customHeight="1" x14ac:dyDescent="0.25">
      <c r="A261" s="21" t="s">
        <v>10</v>
      </c>
      <c r="B261" s="21" t="s">
        <v>11</v>
      </c>
      <c r="C261" s="21" t="s">
        <v>12</v>
      </c>
      <c r="D261" s="21" t="s">
        <v>10</v>
      </c>
      <c r="E261" s="21" t="s">
        <v>20</v>
      </c>
      <c r="F261" s="21" t="s">
        <v>10</v>
      </c>
      <c r="G261" s="21" t="s">
        <v>19</v>
      </c>
      <c r="H261" s="21" t="s">
        <v>10</v>
      </c>
      <c r="I261" s="21" t="s">
        <v>18</v>
      </c>
      <c r="J261" s="21" t="s">
        <v>11</v>
      </c>
      <c r="K261" s="21" t="s">
        <v>10</v>
      </c>
      <c r="L261" s="21" t="s">
        <v>12</v>
      </c>
      <c r="M261" s="21" t="s">
        <v>40</v>
      </c>
      <c r="N261" s="21" t="s">
        <v>10</v>
      </c>
      <c r="O261" s="21" t="s">
        <v>11</v>
      </c>
      <c r="P261" s="21" t="s">
        <v>17</v>
      </c>
      <c r="Q261" s="21" t="s">
        <v>11</v>
      </c>
      <c r="R261" s="133"/>
      <c r="S261" s="136"/>
      <c r="T261" s="25"/>
      <c r="U261" s="59"/>
      <c r="V261" s="24"/>
      <c r="W261" s="24">
        <v>2000</v>
      </c>
      <c r="X261" s="59"/>
      <c r="Y261" s="59"/>
      <c r="Z261" s="25">
        <f>T261+U261+V261+W261+X261+Y261</f>
        <v>2000</v>
      </c>
      <c r="AA261" s="23">
        <v>2024</v>
      </c>
      <c r="AB261" s="75"/>
    </row>
    <row r="262" spans="1:31" ht="28.15" customHeight="1" x14ac:dyDescent="0.25">
      <c r="A262" s="21" t="s">
        <v>10</v>
      </c>
      <c r="B262" s="21" t="s">
        <v>11</v>
      </c>
      <c r="C262" s="21" t="s">
        <v>12</v>
      </c>
      <c r="D262" s="21" t="s">
        <v>10</v>
      </c>
      <c r="E262" s="21" t="s">
        <v>20</v>
      </c>
      <c r="F262" s="21" t="s">
        <v>10</v>
      </c>
      <c r="G262" s="21" t="s">
        <v>19</v>
      </c>
      <c r="H262" s="21" t="s">
        <v>10</v>
      </c>
      <c r="I262" s="21" t="s">
        <v>18</v>
      </c>
      <c r="J262" s="21" t="s">
        <v>11</v>
      </c>
      <c r="K262" s="21" t="s">
        <v>10</v>
      </c>
      <c r="L262" s="21" t="s">
        <v>12</v>
      </c>
      <c r="M262" s="21" t="s">
        <v>11</v>
      </c>
      <c r="N262" s="21" t="s">
        <v>10</v>
      </c>
      <c r="O262" s="21" t="s">
        <v>11</v>
      </c>
      <c r="P262" s="21" t="s">
        <v>17</v>
      </c>
      <c r="Q262" s="21" t="s">
        <v>11</v>
      </c>
      <c r="R262" s="134"/>
      <c r="S262" s="137"/>
      <c r="T262" s="25"/>
      <c r="U262" s="59"/>
      <c r="V262" s="24"/>
      <c r="W262" s="24">
        <v>18000</v>
      </c>
      <c r="X262" s="59"/>
      <c r="Y262" s="59"/>
      <c r="Z262" s="25">
        <f>T262+U262+V262+W262+X262+Y262</f>
        <v>18000</v>
      </c>
      <c r="AA262" s="23">
        <v>2024</v>
      </c>
      <c r="AB262" s="75"/>
    </row>
    <row r="263" spans="1:31" s="16" customFormat="1" ht="29.25" x14ac:dyDescent="0.25">
      <c r="A263" s="13"/>
      <c r="B263" s="13"/>
      <c r="C263" s="13"/>
      <c r="D263" s="13"/>
      <c r="E263" s="13"/>
      <c r="F263" s="13"/>
      <c r="G263" s="13"/>
      <c r="H263" s="13"/>
      <c r="I263" s="14"/>
      <c r="J263" s="13"/>
      <c r="K263" s="13"/>
      <c r="L263" s="13"/>
      <c r="M263" s="13"/>
      <c r="N263" s="13"/>
      <c r="O263" s="13"/>
      <c r="P263" s="13"/>
      <c r="Q263" s="13"/>
      <c r="R263" s="12" t="s">
        <v>189</v>
      </c>
      <c r="S263" s="6" t="s">
        <v>2</v>
      </c>
      <c r="T263" s="60"/>
      <c r="U263" s="107"/>
      <c r="V263" s="60">
        <v>0.74</v>
      </c>
      <c r="W263" s="60"/>
      <c r="X263" s="109"/>
      <c r="Y263" s="109"/>
      <c r="Z263" s="61">
        <f>V263</f>
        <v>0.74</v>
      </c>
      <c r="AA263" s="6">
        <v>2023</v>
      </c>
      <c r="AB263" s="75"/>
      <c r="AC263" s="63"/>
      <c r="AD263" s="64"/>
      <c r="AE263" s="65"/>
    </row>
    <row r="264" spans="1:31" s="1" customFormat="1" ht="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7" t="s">
        <v>176</v>
      </c>
      <c r="S264" s="58" t="s">
        <v>1</v>
      </c>
      <c r="T264" s="5"/>
      <c r="U264" s="5"/>
      <c r="V264" s="5">
        <f>V258/Z258*100</f>
        <v>24.165728217553358</v>
      </c>
      <c r="W264" s="5">
        <f>W258/Z258*100</f>
        <v>75.834271782446635</v>
      </c>
      <c r="X264" s="107"/>
      <c r="Y264" s="107"/>
      <c r="Z264" s="3">
        <f>V264+W264</f>
        <v>100</v>
      </c>
      <c r="AA264" s="6">
        <v>2024</v>
      </c>
      <c r="AB264" s="78"/>
      <c r="AC264" s="17"/>
      <c r="AD264" s="17"/>
    </row>
    <row r="265" spans="1:31" ht="30" customHeight="1" x14ac:dyDescent="0.25">
      <c r="A265" s="21" t="s">
        <v>10</v>
      </c>
      <c r="B265" s="21" t="s">
        <v>11</v>
      </c>
      <c r="C265" s="21" t="s">
        <v>12</v>
      </c>
      <c r="D265" s="21" t="s">
        <v>10</v>
      </c>
      <c r="E265" s="21" t="s">
        <v>20</v>
      </c>
      <c r="F265" s="21" t="s">
        <v>10</v>
      </c>
      <c r="G265" s="21" t="s">
        <v>19</v>
      </c>
      <c r="H265" s="21" t="s">
        <v>10</v>
      </c>
      <c r="I265" s="21" t="s">
        <v>18</v>
      </c>
      <c r="J265" s="21" t="s">
        <v>11</v>
      </c>
      <c r="K265" s="21" t="s">
        <v>10</v>
      </c>
      <c r="L265" s="21" t="s">
        <v>12</v>
      </c>
      <c r="M265" s="21" t="s">
        <v>10</v>
      </c>
      <c r="N265" s="21" t="s">
        <v>10</v>
      </c>
      <c r="O265" s="21" t="s">
        <v>10</v>
      </c>
      <c r="P265" s="21" t="s">
        <v>10</v>
      </c>
      <c r="Q265" s="21" t="s">
        <v>10</v>
      </c>
      <c r="R265" s="132" t="s">
        <v>240</v>
      </c>
      <c r="S265" s="135" t="s">
        <v>33</v>
      </c>
      <c r="T265" s="114"/>
      <c r="U265" s="114"/>
      <c r="V265" s="59"/>
      <c r="W265" s="25">
        <f>W266+W267</f>
        <v>70992.600000000006</v>
      </c>
      <c r="X265" s="25"/>
      <c r="Y265" s="25">
        <f>Y266+Y267</f>
        <v>164380.5</v>
      </c>
      <c r="Z265" s="25">
        <f>Z266+Z267</f>
        <v>235373.1</v>
      </c>
      <c r="AA265" s="23">
        <v>2026</v>
      </c>
      <c r="AB265" s="72" t="s">
        <v>200</v>
      </c>
    </row>
    <row r="266" spans="1:31" ht="24.75" customHeight="1" x14ac:dyDescent="0.25">
      <c r="A266" s="21" t="s">
        <v>10</v>
      </c>
      <c r="B266" s="21" t="s">
        <v>11</v>
      </c>
      <c r="C266" s="21" t="s">
        <v>12</v>
      </c>
      <c r="D266" s="21" t="s">
        <v>10</v>
      </c>
      <c r="E266" s="21" t="s">
        <v>20</v>
      </c>
      <c r="F266" s="21" t="s">
        <v>10</v>
      </c>
      <c r="G266" s="21" t="s">
        <v>19</v>
      </c>
      <c r="H266" s="21" t="s">
        <v>10</v>
      </c>
      <c r="I266" s="21" t="s">
        <v>18</v>
      </c>
      <c r="J266" s="21" t="s">
        <v>11</v>
      </c>
      <c r="K266" s="21" t="s">
        <v>10</v>
      </c>
      <c r="L266" s="21" t="s">
        <v>12</v>
      </c>
      <c r="M266" s="21" t="s">
        <v>40</v>
      </c>
      <c r="N266" s="21" t="s">
        <v>10</v>
      </c>
      <c r="O266" s="21" t="s">
        <v>11</v>
      </c>
      <c r="P266" s="21" t="s">
        <v>17</v>
      </c>
      <c r="Q266" s="21" t="s">
        <v>11</v>
      </c>
      <c r="R266" s="133"/>
      <c r="S266" s="136"/>
      <c r="T266" s="25"/>
      <c r="U266" s="59"/>
      <c r="V266" s="56"/>
      <c r="W266" s="24">
        <v>7099.2</v>
      </c>
      <c r="X266" s="24"/>
      <c r="Y266" s="24">
        <v>16438</v>
      </c>
      <c r="Z266" s="25">
        <f>T266+U266+V266+W266+X266+Y266</f>
        <v>23537.200000000001</v>
      </c>
      <c r="AA266" s="23">
        <v>2026</v>
      </c>
      <c r="AB266" s="75"/>
    </row>
    <row r="267" spans="1:31" ht="24" customHeight="1" x14ac:dyDescent="0.25">
      <c r="A267" s="21" t="s">
        <v>10</v>
      </c>
      <c r="B267" s="21" t="s">
        <v>11</v>
      </c>
      <c r="C267" s="21" t="s">
        <v>12</v>
      </c>
      <c r="D267" s="21" t="s">
        <v>10</v>
      </c>
      <c r="E267" s="21" t="s">
        <v>20</v>
      </c>
      <c r="F267" s="21" t="s">
        <v>10</v>
      </c>
      <c r="G267" s="21" t="s">
        <v>19</v>
      </c>
      <c r="H267" s="21" t="s">
        <v>10</v>
      </c>
      <c r="I267" s="21" t="s">
        <v>18</v>
      </c>
      <c r="J267" s="21" t="s">
        <v>11</v>
      </c>
      <c r="K267" s="21" t="s">
        <v>10</v>
      </c>
      <c r="L267" s="21" t="s">
        <v>12</v>
      </c>
      <c r="M267" s="21" t="s">
        <v>11</v>
      </c>
      <c r="N267" s="21" t="s">
        <v>10</v>
      </c>
      <c r="O267" s="21" t="s">
        <v>11</v>
      </c>
      <c r="P267" s="21" t="s">
        <v>17</v>
      </c>
      <c r="Q267" s="21" t="s">
        <v>11</v>
      </c>
      <c r="R267" s="134"/>
      <c r="S267" s="137"/>
      <c r="T267" s="25"/>
      <c r="U267" s="59"/>
      <c r="V267" s="56"/>
      <c r="W267" s="24">
        <v>63893.4</v>
      </c>
      <c r="X267" s="24"/>
      <c r="Y267" s="24">
        <v>147942.5</v>
      </c>
      <c r="Z267" s="25">
        <f>T267+U267+V267+W267+X267+Y267</f>
        <v>211835.9</v>
      </c>
      <c r="AA267" s="23">
        <v>2026</v>
      </c>
      <c r="AB267" s="75"/>
    </row>
    <row r="268" spans="1:31" s="16" customFormat="1" ht="30" x14ac:dyDescent="0.25">
      <c r="A268" s="13"/>
      <c r="B268" s="13"/>
      <c r="C268" s="13"/>
      <c r="D268" s="13"/>
      <c r="E268" s="13"/>
      <c r="F268" s="13"/>
      <c r="G268" s="13"/>
      <c r="H268" s="13"/>
      <c r="I268" s="14"/>
      <c r="J268" s="13"/>
      <c r="K268" s="13"/>
      <c r="L268" s="13"/>
      <c r="M268" s="13"/>
      <c r="N268" s="13"/>
      <c r="O268" s="13"/>
      <c r="P268" s="13"/>
      <c r="Q268" s="13"/>
      <c r="R268" s="12" t="s">
        <v>206</v>
      </c>
      <c r="S268" s="6" t="s">
        <v>39</v>
      </c>
      <c r="T268" s="60"/>
      <c r="U268" s="107"/>
      <c r="V268" s="109"/>
      <c r="W268" s="60">
        <v>21.141999999999999</v>
      </c>
      <c r="X268" s="60"/>
      <c r="Y268" s="60">
        <v>22.125</v>
      </c>
      <c r="Z268" s="61">
        <f>W268+Y268</f>
        <v>43.266999999999996</v>
      </c>
      <c r="AA268" s="6">
        <v>2026</v>
      </c>
      <c r="AB268" s="75"/>
      <c r="AC268" s="63"/>
      <c r="AD268" s="64"/>
      <c r="AE268" s="65"/>
    </row>
    <row r="269" spans="1:31" ht="18.75" customHeight="1" x14ac:dyDescent="0.25">
      <c r="A269" s="21" t="s">
        <v>10</v>
      </c>
      <c r="B269" s="21" t="s">
        <v>11</v>
      </c>
      <c r="C269" s="21" t="s">
        <v>12</v>
      </c>
      <c r="D269" s="21" t="s">
        <v>10</v>
      </c>
      <c r="E269" s="21" t="s">
        <v>20</v>
      </c>
      <c r="F269" s="21" t="s">
        <v>10</v>
      </c>
      <c r="G269" s="21" t="s">
        <v>19</v>
      </c>
      <c r="H269" s="21" t="s">
        <v>10</v>
      </c>
      <c r="I269" s="21" t="s">
        <v>18</v>
      </c>
      <c r="J269" s="21" t="s">
        <v>11</v>
      </c>
      <c r="K269" s="21" t="s">
        <v>10</v>
      </c>
      <c r="L269" s="21" t="s">
        <v>12</v>
      </c>
      <c r="M269" s="21" t="s">
        <v>10</v>
      </c>
      <c r="N269" s="21" t="s">
        <v>10</v>
      </c>
      <c r="O269" s="21" t="s">
        <v>10</v>
      </c>
      <c r="P269" s="21" t="s">
        <v>10</v>
      </c>
      <c r="Q269" s="21" t="s">
        <v>10</v>
      </c>
      <c r="R269" s="132" t="s">
        <v>224</v>
      </c>
      <c r="S269" s="135" t="s">
        <v>33</v>
      </c>
      <c r="T269" s="114"/>
      <c r="U269" s="114"/>
      <c r="V269" s="59"/>
      <c r="W269" s="25">
        <f>W270+W271</f>
        <v>26307.8</v>
      </c>
      <c r="X269" s="59"/>
      <c r="Y269" s="59"/>
      <c r="Z269" s="25">
        <f>Z270+Z271</f>
        <v>26307.8</v>
      </c>
      <c r="AA269" s="23">
        <v>2024</v>
      </c>
      <c r="AB269" s="72" t="s">
        <v>200</v>
      </c>
    </row>
    <row r="270" spans="1:31" ht="22.9" customHeight="1" x14ac:dyDescent="0.25">
      <c r="A270" s="21" t="s">
        <v>10</v>
      </c>
      <c r="B270" s="21" t="s">
        <v>11</v>
      </c>
      <c r="C270" s="21" t="s">
        <v>12</v>
      </c>
      <c r="D270" s="21" t="s">
        <v>10</v>
      </c>
      <c r="E270" s="21" t="s">
        <v>20</v>
      </c>
      <c r="F270" s="21" t="s">
        <v>10</v>
      </c>
      <c r="G270" s="21" t="s">
        <v>19</v>
      </c>
      <c r="H270" s="21" t="s">
        <v>10</v>
      </c>
      <c r="I270" s="21" t="s">
        <v>18</v>
      </c>
      <c r="J270" s="21" t="s">
        <v>11</v>
      </c>
      <c r="K270" s="21" t="s">
        <v>10</v>
      </c>
      <c r="L270" s="21" t="s">
        <v>12</v>
      </c>
      <c r="M270" s="21" t="s">
        <v>40</v>
      </c>
      <c r="N270" s="21" t="s">
        <v>10</v>
      </c>
      <c r="O270" s="21" t="s">
        <v>11</v>
      </c>
      <c r="P270" s="21" t="s">
        <v>17</v>
      </c>
      <c r="Q270" s="21" t="s">
        <v>11</v>
      </c>
      <c r="R270" s="133"/>
      <c r="S270" s="136"/>
      <c r="T270" s="25"/>
      <c r="U270" s="59"/>
      <c r="V270" s="56"/>
      <c r="W270" s="24">
        <v>2630.8</v>
      </c>
      <c r="X270" s="59"/>
      <c r="Y270" s="59"/>
      <c r="Z270" s="25">
        <f>T270+U270+V270+W270+X270+Y270</f>
        <v>2630.8</v>
      </c>
      <c r="AA270" s="23">
        <v>2024</v>
      </c>
      <c r="AB270" s="75"/>
    </row>
    <row r="271" spans="1:31" ht="23.25" customHeight="1" x14ac:dyDescent="0.25">
      <c r="A271" s="21" t="s">
        <v>10</v>
      </c>
      <c r="B271" s="21" t="s">
        <v>11</v>
      </c>
      <c r="C271" s="21" t="s">
        <v>12</v>
      </c>
      <c r="D271" s="21" t="s">
        <v>10</v>
      </c>
      <c r="E271" s="21" t="s">
        <v>20</v>
      </c>
      <c r="F271" s="21" t="s">
        <v>10</v>
      </c>
      <c r="G271" s="21" t="s">
        <v>19</v>
      </c>
      <c r="H271" s="21" t="s">
        <v>10</v>
      </c>
      <c r="I271" s="21" t="s">
        <v>18</v>
      </c>
      <c r="J271" s="21" t="s">
        <v>11</v>
      </c>
      <c r="K271" s="21" t="s">
        <v>10</v>
      </c>
      <c r="L271" s="21" t="s">
        <v>12</v>
      </c>
      <c r="M271" s="21" t="s">
        <v>11</v>
      </c>
      <c r="N271" s="21" t="s">
        <v>10</v>
      </c>
      <c r="O271" s="21" t="s">
        <v>11</v>
      </c>
      <c r="P271" s="21" t="s">
        <v>17</v>
      </c>
      <c r="Q271" s="21" t="s">
        <v>11</v>
      </c>
      <c r="R271" s="134"/>
      <c r="S271" s="137"/>
      <c r="T271" s="25"/>
      <c r="U271" s="59"/>
      <c r="V271" s="56"/>
      <c r="W271" s="24">
        <v>23677</v>
      </c>
      <c r="X271" s="59"/>
      <c r="Y271" s="59"/>
      <c r="Z271" s="25">
        <f>T271+U271+V271+W271+X271+Y271</f>
        <v>23677</v>
      </c>
      <c r="AA271" s="23">
        <v>2024</v>
      </c>
      <c r="AB271" s="75"/>
    </row>
    <row r="272" spans="1:31" s="16" customFormat="1" ht="30" x14ac:dyDescent="0.25">
      <c r="A272" s="13"/>
      <c r="B272" s="13"/>
      <c r="C272" s="13"/>
      <c r="D272" s="13"/>
      <c r="E272" s="13"/>
      <c r="F272" s="13"/>
      <c r="G272" s="13"/>
      <c r="H272" s="13"/>
      <c r="I272" s="14"/>
      <c r="J272" s="13"/>
      <c r="K272" s="13"/>
      <c r="L272" s="13"/>
      <c r="M272" s="13"/>
      <c r="N272" s="13"/>
      <c r="O272" s="13"/>
      <c r="P272" s="13"/>
      <c r="Q272" s="13"/>
      <c r="R272" s="12" t="s">
        <v>199</v>
      </c>
      <c r="S272" s="6" t="s">
        <v>39</v>
      </c>
      <c r="T272" s="60"/>
      <c r="U272" s="107"/>
      <c r="V272" s="109"/>
      <c r="W272" s="60">
        <v>3.6349999999999998</v>
      </c>
      <c r="X272" s="109"/>
      <c r="Y272" s="109"/>
      <c r="Z272" s="61">
        <f>W272</f>
        <v>3.6349999999999998</v>
      </c>
      <c r="AA272" s="6">
        <v>2024</v>
      </c>
      <c r="AB272" s="75"/>
      <c r="AC272" s="63"/>
      <c r="AD272" s="64"/>
      <c r="AE272" s="65"/>
    </row>
    <row r="273" spans="1:31" ht="18" customHeight="1" x14ac:dyDescent="0.25">
      <c r="A273" s="21" t="s">
        <v>10</v>
      </c>
      <c r="B273" s="21" t="s">
        <v>11</v>
      </c>
      <c r="C273" s="21" t="s">
        <v>12</v>
      </c>
      <c r="D273" s="21" t="s">
        <v>10</v>
      </c>
      <c r="E273" s="21" t="s">
        <v>20</v>
      </c>
      <c r="F273" s="21" t="s">
        <v>10</v>
      </c>
      <c r="G273" s="21" t="s">
        <v>19</v>
      </c>
      <c r="H273" s="21" t="s">
        <v>10</v>
      </c>
      <c r="I273" s="21" t="s">
        <v>18</v>
      </c>
      <c r="J273" s="21" t="s">
        <v>11</v>
      </c>
      <c r="K273" s="21" t="s">
        <v>10</v>
      </c>
      <c r="L273" s="21" t="s">
        <v>12</v>
      </c>
      <c r="M273" s="21" t="s">
        <v>10</v>
      </c>
      <c r="N273" s="21" t="s">
        <v>10</v>
      </c>
      <c r="O273" s="21" t="s">
        <v>10</v>
      </c>
      <c r="P273" s="21" t="s">
        <v>10</v>
      </c>
      <c r="Q273" s="21" t="s">
        <v>10</v>
      </c>
      <c r="R273" s="132" t="s">
        <v>225</v>
      </c>
      <c r="S273" s="135" t="s">
        <v>33</v>
      </c>
      <c r="T273" s="114"/>
      <c r="U273" s="114"/>
      <c r="V273" s="59"/>
      <c r="W273" s="25">
        <f>W274+W275</f>
        <v>33434.9</v>
      </c>
      <c r="X273" s="59"/>
      <c r="Y273" s="59"/>
      <c r="Z273" s="25">
        <f>Z274+Z275</f>
        <v>33434.9</v>
      </c>
      <c r="AA273" s="23">
        <v>2024</v>
      </c>
      <c r="AB273" s="72" t="s">
        <v>200</v>
      </c>
    </row>
    <row r="274" spans="1:31" ht="18.75" customHeight="1" x14ac:dyDescent="0.25">
      <c r="A274" s="21" t="s">
        <v>10</v>
      </c>
      <c r="B274" s="21" t="s">
        <v>11</v>
      </c>
      <c r="C274" s="21" t="s">
        <v>12</v>
      </c>
      <c r="D274" s="21" t="s">
        <v>10</v>
      </c>
      <c r="E274" s="21" t="s">
        <v>20</v>
      </c>
      <c r="F274" s="21" t="s">
        <v>10</v>
      </c>
      <c r="G274" s="21" t="s">
        <v>19</v>
      </c>
      <c r="H274" s="21" t="s">
        <v>10</v>
      </c>
      <c r="I274" s="21" t="s">
        <v>18</v>
      </c>
      <c r="J274" s="21" t="s">
        <v>11</v>
      </c>
      <c r="K274" s="21" t="s">
        <v>10</v>
      </c>
      <c r="L274" s="21" t="s">
        <v>12</v>
      </c>
      <c r="M274" s="21" t="s">
        <v>40</v>
      </c>
      <c r="N274" s="21" t="s">
        <v>10</v>
      </c>
      <c r="O274" s="21" t="s">
        <v>11</v>
      </c>
      <c r="P274" s="21" t="s">
        <v>17</v>
      </c>
      <c r="Q274" s="21" t="s">
        <v>11</v>
      </c>
      <c r="R274" s="133"/>
      <c r="S274" s="136"/>
      <c r="T274" s="25"/>
      <c r="U274" s="59"/>
      <c r="V274" s="56"/>
      <c r="W274" s="24">
        <v>3343.5</v>
      </c>
      <c r="X274" s="59"/>
      <c r="Y274" s="59"/>
      <c r="Z274" s="25">
        <f>T274+U274+V274+W274+X274+Y274</f>
        <v>3343.5</v>
      </c>
      <c r="AA274" s="23">
        <v>2024</v>
      </c>
      <c r="AB274" s="75"/>
    </row>
    <row r="275" spans="1:31" ht="21" customHeight="1" x14ac:dyDescent="0.25">
      <c r="A275" s="21" t="s">
        <v>10</v>
      </c>
      <c r="B275" s="21" t="s">
        <v>11</v>
      </c>
      <c r="C275" s="21" t="s">
        <v>12</v>
      </c>
      <c r="D275" s="21" t="s">
        <v>10</v>
      </c>
      <c r="E275" s="21" t="s">
        <v>20</v>
      </c>
      <c r="F275" s="21" t="s">
        <v>10</v>
      </c>
      <c r="G275" s="21" t="s">
        <v>19</v>
      </c>
      <c r="H275" s="21" t="s">
        <v>10</v>
      </c>
      <c r="I275" s="21" t="s">
        <v>18</v>
      </c>
      <c r="J275" s="21" t="s">
        <v>11</v>
      </c>
      <c r="K275" s="21" t="s">
        <v>10</v>
      </c>
      <c r="L275" s="21" t="s">
        <v>12</v>
      </c>
      <c r="M275" s="21" t="s">
        <v>11</v>
      </c>
      <c r="N275" s="21" t="s">
        <v>10</v>
      </c>
      <c r="O275" s="21" t="s">
        <v>11</v>
      </c>
      <c r="P275" s="21" t="s">
        <v>17</v>
      </c>
      <c r="Q275" s="21" t="s">
        <v>11</v>
      </c>
      <c r="R275" s="134"/>
      <c r="S275" s="137"/>
      <c r="T275" s="25"/>
      <c r="U275" s="59"/>
      <c r="V275" s="56"/>
      <c r="W275" s="24">
        <v>30091.4</v>
      </c>
      <c r="X275" s="59"/>
      <c r="Y275" s="59"/>
      <c r="Z275" s="25">
        <f>T275+U275+V275+W275+X275+Y275</f>
        <v>30091.4</v>
      </c>
      <c r="AA275" s="23">
        <v>2024</v>
      </c>
      <c r="AB275" s="75"/>
    </row>
    <row r="276" spans="1:31" s="16" customFormat="1" ht="30" x14ac:dyDescent="0.25">
      <c r="A276" s="13"/>
      <c r="B276" s="13"/>
      <c r="C276" s="13"/>
      <c r="D276" s="13"/>
      <c r="E276" s="13"/>
      <c r="F276" s="13"/>
      <c r="G276" s="13"/>
      <c r="H276" s="13"/>
      <c r="I276" s="14"/>
      <c r="J276" s="13"/>
      <c r="K276" s="13"/>
      <c r="L276" s="13"/>
      <c r="M276" s="13"/>
      <c r="N276" s="13"/>
      <c r="O276" s="13"/>
      <c r="P276" s="13"/>
      <c r="Q276" s="13"/>
      <c r="R276" s="12" t="s">
        <v>199</v>
      </c>
      <c r="S276" s="6" t="s">
        <v>39</v>
      </c>
      <c r="T276" s="60"/>
      <c r="U276" s="107"/>
      <c r="V276" s="109"/>
      <c r="W276" s="60">
        <v>1.81</v>
      </c>
      <c r="X276" s="109"/>
      <c r="Y276" s="109"/>
      <c r="Z276" s="61">
        <f>W276</f>
        <v>1.81</v>
      </c>
      <c r="AA276" s="6">
        <v>2024</v>
      </c>
      <c r="AB276" s="75"/>
      <c r="AC276" s="63"/>
      <c r="AD276" s="64"/>
      <c r="AE276" s="65"/>
    </row>
    <row r="277" spans="1:31" ht="21.6" customHeight="1" x14ac:dyDescent="0.25">
      <c r="A277" s="21" t="s">
        <v>10</v>
      </c>
      <c r="B277" s="21" t="s">
        <v>11</v>
      </c>
      <c r="C277" s="21" t="s">
        <v>12</v>
      </c>
      <c r="D277" s="21" t="s">
        <v>10</v>
      </c>
      <c r="E277" s="21" t="s">
        <v>20</v>
      </c>
      <c r="F277" s="21" t="s">
        <v>10</v>
      </c>
      <c r="G277" s="21" t="s">
        <v>19</v>
      </c>
      <c r="H277" s="21" t="s">
        <v>10</v>
      </c>
      <c r="I277" s="21" t="s">
        <v>18</v>
      </c>
      <c r="J277" s="21" t="s">
        <v>11</v>
      </c>
      <c r="K277" s="21" t="s">
        <v>10</v>
      </c>
      <c r="L277" s="21" t="s">
        <v>12</v>
      </c>
      <c r="M277" s="21" t="s">
        <v>10</v>
      </c>
      <c r="N277" s="21" t="s">
        <v>10</v>
      </c>
      <c r="O277" s="21" t="s">
        <v>10</v>
      </c>
      <c r="P277" s="21" t="s">
        <v>10</v>
      </c>
      <c r="Q277" s="21" t="s">
        <v>10</v>
      </c>
      <c r="R277" s="132" t="s">
        <v>226</v>
      </c>
      <c r="S277" s="135" t="s">
        <v>33</v>
      </c>
      <c r="T277" s="114"/>
      <c r="U277" s="114"/>
      <c r="V277" s="59"/>
      <c r="W277" s="25">
        <f>W278+W279</f>
        <v>6503.7999999999993</v>
      </c>
      <c r="X277" s="59"/>
      <c r="Y277" s="59"/>
      <c r="Z277" s="25">
        <f>Z278+Z279</f>
        <v>6503.7999999999993</v>
      </c>
      <c r="AA277" s="23">
        <v>2024</v>
      </c>
      <c r="AB277" s="72" t="s">
        <v>200</v>
      </c>
    </row>
    <row r="278" spans="1:31" ht="22.9" customHeight="1" x14ac:dyDescent="0.25">
      <c r="A278" s="21" t="s">
        <v>10</v>
      </c>
      <c r="B278" s="21" t="s">
        <v>11</v>
      </c>
      <c r="C278" s="21" t="s">
        <v>12</v>
      </c>
      <c r="D278" s="21" t="s">
        <v>10</v>
      </c>
      <c r="E278" s="21" t="s">
        <v>20</v>
      </c>
      <c r="F278" s="21" t="s">
        <v>10</v>
      </c>
      <c r="G278" s="21" t="s">
        <v>19</v>
      </c>
      <c r="H278" s="21" t="s">
        <v>10</v>
      </c>
      <c r="I278" s="21" t="s">
        <v>18</v>
      </c>
      <c r="J278" s="21" t="s">
        <v>11</v>
      </c>
      <c r="K278" s="21" t="s">
        <v>10</v>
      </c>
      <c r="L278" s="21" t="s">
        <v>12</v>
      </c>
      <c r="M278" s="21" t="s">
        <v>40</v>
      </c>
      <c r="N278" s="21" t="s">
        <v>10</v>
      </c>
      <c r="O278" s="21" t="s">
        <v>11</v>
      </c>
      <c r="P278" s="21" t="s">
        <v>17</v>
      </c>
      <c r="Q278" s="21" t="s">
        <v>11</v>
      </c>
      <c r="R278" s="133"/>
      <c r="S278" s="136"/>
      <c r="T278" s="25"/>
      <c r="U278" s="59"/>
      <c r="V278" s="56"/>
      <c r="W278" s="24">
        <v>650.4</v>
      </c>
      <c r="X278" s="59"/>
      <c r="Y278" s="59"/>
      <c r="Z278" s="25">
        <f>T278+U278+V278+W278+X278+Y278</f>
        <v>650.4</v>
      </c>
      <c r="AA278" s="23">
        <v>2024</v>
      </c>
      <c r="AB278" s="75"/>
    </row>
    <row r="279" spans="1:31" ht="28.15" customHeight="1" x14ac:dyDescent="0.25">
      <c r="A279" s="21" t="s">
        <v>10</v>
      </c>
      <c r="B279" s="21" t="s">
        <v>11</v>
      </c>
      <c r="C279" s="21" t="s">
        <v>12</v>
      </c>
      <c r="D279" s="21" t="s">
        <v>10</v>
      </c>
      <c r="E279" s="21" t="s">
        <v>20</v>
      </c>
      <c r="F279" s="21" t="s">
        <v>10</v>
      </c>
      <c r="G279" s="21" t="s">
        <v>19</v>
      </c>
      <c r="H279" s="21" t="s">
        <v>10</v>
      </c>
      <c r="I279" s="21" t="s">
        <v>18</v>
      </c>
      <c r="J279" s="21" t="s">
        <v>11</v>
      </c>
      <c r="K279" s="21" t="s">
        <v>10</v>
      </c>
      <c r="L279" s="21" t="s">
        <v>12</v>
      </c>
      <c r="M279" s="21" t="s">
        <v>11</v>
      </c>
      <c r="N279" s="21" t="s">
        <v>10</v>
      </c>
      <c r="O279" s="21" t="s">
        <v>11</v>
      </c>
      <c r="P279" s="21" t="s">
        <v>17</v>
      </c>
      <c r="Q279" s="21" t="s">
        <v>11</v>
      </c>
      <c r="R279" s="134"/>
      <c r="S279" s="137"/>
      <c r="T279" s="25"/>
      <c r="U279" s="59"/>
      <c r="V279" s="56"/>
      <c r="W279" s="24">
        <v>5853.4</v>
      </c>
      <c r="X279" s="59"/>
      <c r="Y279" s="59"/>
      <c r="Z279" s="25">
        <f>T279+U279+V279+W279+X279+Y279</f>
        <v>5853.4</v>
      </c>
      <c r="AA279" s="23">
        <v>2024</v>
      </c>
      <c r="AB279" s="75"/>
    </row>
    <row r="280" spans="1:31" s="16" customFormat="1" ht="29.25" x14ac:dyDescent="0.25">
      <c r="A280" s="13"/>
      <c r="B280" s="13"/>
      <c r="C280" s="13"/>
      <c r="D280" s="13"/>
      <c r="E280" s="13"/>
      <c r="F280" s="13"/>
      <c r="G280" s="13"/>
      <c r="H280" s="13"/>
      <c r="I280" s="14"/>
      <c r="J280" s="13"/>
      <c r="K280" s="13"/>
      <c r="L280" s="13"/>
      <c r="M280" s="13"/>
      <c r="N280" s="13"/>
      <c r="O280" s="13"/>
      <c r="P280" s="13"/>
      <c r="Q280" s="13"/>
      <c r="R280" s="12" t="s">
        <v>231</v>
      </c>
      <c r="S280" s="6" t="s">
        <v>2</v>
      </c>
      <c r="T280" s="60"/>
      <c r="U280" s="107"/>
      <c r="V280" s="109"/>
      <c r="W280" s="60">
        <v>1</v>
      </c>
      <c r="X280" s="109"/>
      <c r="Y280" s="109"/>
      <c r="Z280" s="61">
        <f>W280</f>
        <v>1</v>
      </c>
      <c r="AA280" s="6">
        <v>2024</v>
      </c>
      <c r="AB280" s="75"/>
      <c r="AC280" s="63"/>
      <c r="AD280" s="64"/>
      <c r="AE280" s="65"/>
    </row>
    <row r="281" spans="1:31" ht="16.5" customHeight="1" x14ac:dyDescent="0.25">
      <c r="A281" s="21" t="s">
        <v>10</v>
      </c>
      <c r="B281" s="21" t="s">
        <v>11</v>
      </c>
      <c r="C281" s="21" t="s">
        <v>12</v>
      </c>
      <c r="D281" s="21" t="s">
        <v>10</v>
      </c>
      <c r="E281" s="21" t="s">
        <v>20</v>
      </c>
      <c r="F281" s="21" t="s">
        <v>10</v>
      </c>
      <c r="G281" s="21" t="s">
        <v>19</v>
      </c>
      <c r="H281" s="21" t="s">
        <v>10</v>
      </c>
      <c r="I281" s="21" t="s">
        <v>18</v>
      </c>
      <c r="J281" s="21" t="s">
        <v>11</v>
      </c>
      <c r="K281" s="21" t="s">
        <v>10</v>
      </c>
      <c r="L281" s="21" t="s">
        <v>12</v>
      </c>
      <c r="M281" s="21" t="s">
        <v>10</v>
      </c>
      <c r="N281" s="21" t="s">
        <v>10</v>
      </c>
      <c r="O281" s="21" t="s">
        <v>10</v>
      </c>
      <c r="P281" s="21" t="s">
        <v>10</v>
      </c>
      <c r="Q281" s="21" t="s">
        <v>10</v>
      </c>
      <c r="R281" s="132" t="s">
        <v>227</v>
      </c>
      <c r="S281" s="135" t="s">
        <v>33</v>
      </c>
      <c r="T281" s="114"/>
      <c r="U281" s="114"/>
      <c r="V281" s="59"/>
      <c r="W281" s="25">
        <f>W282+W283</f>
        <v>3750.5</v>
      </c>
      <c r="X281" s="59"/>
      <c r="Y281" s="59"/>
      <c r="Z281" s="25">
        <f>Z282+Z283</f>
        <v>3750.5</v>
      </c>
      <c r="AA281" s="23">
        <v>2024</v>
      </c>
      <c r="AB281" s="72" t="s">
        <v>200</v>
      </c>
    </row>
    <row r="282" spans="1:31" ht="19.5" customHeight="1" x14ac:dyDescent="0.25">
      <c r="A282" s="21" t="s">
        <v>10</v>
      </c>
      <c r="B282" s="21" t="s">
        <v>11</v>
      </c>
      <c r="C282" s="21" t="s">
        <v>12</v>
      </c>
      <c r="D282" s="21" t="s">
        <v>10</v>
      </c>
      <c r="E282" s="21" t="s">
        <v>20</v>
      </c>
      <c r="F282" s="21" t="s">
        <v>10</v>
      </c>
      <c r="G282" s="21" t="s">
        <v>19</v>
      </c>
      <c r="H282" s="21" t="s">
        <v>10</v>
      </c>
      <c r="I282" s="21" t="s">
        <v>18</v>
      </c>
      <c r="J282" s="21" t="s">
        <v>11</v>
      </c>
      <c r="K282" s="21" t="s">
        <v>10</v>
      </c>
      <c r="L282" s="21" t="s">
        <v>12</v>
      </c>
      <c r="M282" s="21" t="s">
        <v>40</v>
      </c>
      <c r="N282" s="21" t="s">
        <v>10</v>
      </c>
      <c r="O282" s="21" t="s">
        <v>11</v>
      </c>
      <c r="P282" s="21" t="s">
        <v>17</v>
      </c>
      <c r="Q282" s="21" t="s">
        <v>11</v>
      </c>
      <c r="R282" s="133"/>
      <c r="S282" s="136"/>
      <c r="T282" s="25"/>
      <c r="U282" s="59"/>
      <c r="V282" s="56"/>
      <c r="W282" s="24">
        <v>375</v>
      </c>
      <c r="X282" s="59"/>
      <c r="Y282" s="59"/>
      <c r="Z282" s="25">
        <f>T282+U282+V282+W282+X282+Y282</f>
        <v>375</v>
      </c>
      <c r="AA282" s="23">
        <v>2024</v>
      </c>
      <c r="AB282" s="75"/>
    </row>
    <row r="283" spans="1:31" ht="18" customHeight="1" x14ac:dyDescent="0.25">
      <c r="A283" s="21" t="s">
        <v>10</v>
      </c>
      <c r="B283" s="21" t="s">
        <v>11</v>
      </c>
      <c r="C283" s="21" t="s">
        <v>12</v>
      </c>
      <c r="D283" s="21" t="s">
        <v>10</v>
      </c>
      <c r="E283" s="21" t="s">
        <v>20</v>
      </c>
      <c r="F283" s="21" t="s">
        <v>10</v>
      </c>
      <c r="G283" s="21" t="s">
        <v>19</v>
      </c>
      <c r="H283" s="21" t="s">
        <v>10</v>
      </c>
      <c r="I283" s="21" t="s">
        <v>18</v>
      </c>
      <c r="J283" s="21" t="s">
        <v>11</v>
      </c>
      <c r="K283" s="21" t="s">
        <v>10</v>
      </c>
      <c r="L283" s="21" t="s">
        <v>12</v>
      </c>
      <c r="M283" s="21" t="s">
        <v>11</v>
      </c>
      <c r="N283" s="21" t="s">
        <v>10</v>
      </c>
      <c r="O283" s="21" t="s">
        <v>11</v>
      </c>
      <c r="P283" s="21" t="s">
        <v>17</v>
      </c>
      <c r="Q283" s="21" t="s">
        <v>11</v>
      </c>
      <c r="R283" s="134"/>
      <c r="S283" s="137"/>
      <c r="T283" s="25"/>
      <c r="U283" s="59"/>
      <c r="V283" s="56"/>
      <c r="W283" s="24">
        <v>3375.5</v>
      </c>
      <c r="X283" s="59"/>
      <c r="Y283" s="59"/>
      <c r="Z283" s="25">
        <f>T283+U283+V283+W283+X283+Y283</f>
        <v>3375.5</v>
      </c>
      <c r="AA283" s="23">
        <v>2024</v>
      </c>
      <c r="AB283" s="75"/>
    </row>
    <row r="284" spans="1:31" s="16" customFormat="1" ht="29.25" x14ac:dyDescent="0.25">
      <c r="A284" s="13"/>
      <c r="B284" s="13"/>
      <c r="C284" s="13"/>
      <c r="D284" s="13"/>
      <c r="E284" s="13"/>
      <c r="F284" s="13"/>
      <c r="G284" s="13"/>
      <c r="H284" s="13"/>
      <c r="I284" s="14"/>
      <c r="J284" s="13"/>
      <c r="K284" s="13"/>
      <c r="L284" s="13"/>
      <c r="M284" s="13"/>
      <c r="N284" s="13"/>
      <c r="O284" s="13"/>
      <c r="P284" s="13"/>
      <c r="Q284" s="13"/>
      <c r="R284" s="12" t="s">
        <v>228</v>
      </c>
      <c r="S284" s="6" t="s">
        <v>2</v>
      </c>
      <c r="T284" s="60"/>
      <c r="U284" s="107"/>
      <c r="V284" s="109"/>
      <c r="W284" s="60">
        <v>0.22500000000000001</v>
      </c>
      <c r="X284" s="109"/>
      <c r="Y284" s="109"/>
      <c r="Z284" s="61">
        <f>W284</f>
        <v>0.22500000000000001</v>
      </c>
      <c r="AA284" s="6">
        <v>2024</v>
      </c>
      <c r="AB284" s="75"/>
      <c r="AC284" s="63"/>
      <c r="AD284" s="64"/>
      <c r="AE284" s="65"/>
    </row>
    <row r="285" spans="1:31" ht="21.6" customHeight="1" x14ac:dyDescent="0.25">
      <c r="A285" s="21" t="s">
        <v>10</v>
      </c>
      <c r="B285" s="21" t="s">
        <v>11</v>
      </c>
      <c r="C285" s="21" t="s">
        <v>12</v>
      </c>
      <c r="D285" s="21" t="s">
        <v>10</v>
      </c>
      <c r="E285" s="21" t="s">
        <v>20</v>
      </c>
      <c r="F285" s="21" t="s">
        <v>10</v>
      </c>
      <c r="G285" s="21" t="s">
        <v>19</v>
      </c>
      <c r="H285" s="21" t="s">
        <v>10</v>
      </c>
      <c r="I285" s="21" t="s">
        <v>18</v>
      </c>
      <c r="J285" s="21" t="s">
        <v>11</v>
      </c>
      <c r="K285" s="21" t="s">
        <v>10</v>
      </c>
      <c r="L285" s="21" t="s">
        <v>12</v>
      </c>
      <c r="M285" s="21" t="s">
        <v>10</v>
      </c>
      <c r="N285" s="21" t="s">
        <v>10</v>
      </c>
      <c r="O285" s="21" t="s">
        <v>10</v>
      </c>
      <c r="P285" s="21" t="s">
        <v>10</v>
      </c>
      <c r="Q285" s="21" t="s">
        <v>10</v>
      </c>
      <c r="R285" s="132" t="s">
        <v>229</v>
      </c>
      <c r="S285" s="135" t="s">
        <v>33</v>
      </c>
      <c r="T285" s="114"/>
      <c r="U285" s="114"/>
      <c r="V285" s="59"/>
      <c r="W285" s="25">
        <f>W286+W287</f>
        <v>35230</v>
      </c>
      <c r="X285" s="59"/>
      <c r="Y285" s="59"/>
      <c r="Z285" s="25">
        <f>Z286+Z287</f>
        <v>35230</v>
      </c>
      <c r="AA285" s="23">
        <v>2024</v>
      </c>
      <c r="AB285" s="72" t="s">
        <v>200</v>
      </c>
    </row>
    <row r="286" spans="1:31" ht="22.9" customHeight="1" x14ac:dyDescent="0.25">
      <c r="A286" s="21" t="s">
        <v>10</v>
      </c>
      <c r="B286" s="21" t="s">
        <v>11</v>
      </c>
      <c r="C286" s="21" t="s">
        <v>12</v>
      </c>
      <c r="D286" s="21" t="s">
        <v>10</v>
      </c>
      <c r="E286" s="21" t="s">
        <v>20</v>
      </c>
      <c r="F286" s="21" t="s">
        <v>10</v>
      </c>
      <c r="G286" s="21" t="s">
        <v>19</v>
      </c>
      <c r="H286" s="21" t="s">
        <v>10</v>
      </c>
      <c r="I286" s="21" t="s">
        <v>18</v>
      </c>
      <c r="J286" s="21" t="s">
        <v>11</v>
      </c>
      <c r="K286" s="21" t="s">
        <v>10</v>
      </c>
      <c r="L286" s="21" t="s">
        <v>12</v>
      </c>
      <c r="M286" s="21" t="s">
        <v>40</v>
      </c>
      <c r="N286" s="21" t="s">
        <v>10</v>
      </c>
      <c r="O286" s="21" t="s">
        <v>11</v>
      </c>
      <c r="P286" s="21" t="s">
        <v>17</v>
      </c>
      <c r="Q286" s="21" t="s">
        <v>11</v>
      </c>
      <c r="R286" s="133"/>
      <c r="S286" s="136"/>
      <c r="T286" s="25"/>
      <c r="U286" s="59"/>
      <c r="V286" s="56"/>
      <c r="W286" s="24">
        <v>3523</v>
      </c>
      <c r="X286" s="59"/>
      <c r="Y286" s="59"/>
      <c r="Z286" s="25">
        <f>T286+U286+V286+W286+X286+Y286</f>
        <v>3523</v>
      </c>
      <c r="AA286" s="23">
        <v>2024</v>
      </c>
      <c r="AB286" s="75"/>
    </row>
    <row r="287" spans="1:31" ht="19.5" customHeight="1" x14ac:dyDescent="0.25">
      <c r="A287" s="21" t="s">
        <v>10</v>
      </c>
      <c r="B287" s="21" t="s">
        <v>11</v>
      </c>
      <c r="C287" s="21" t="s">
        <v>12</v>
      </c>
      <c r="D287" s="21" t="s">
        <v>10</v>
      </c>
      <c r="E287" s="21" t="s">
        <v>20</v>
      </c>
      <c r="F287" s="21" t="s">
        <v>10</v>
      </c>
      <c r="G287" s="21" t="s">
        <v>19</v>
      </c>
      <c r="H287" s="21" t="s">
        <v>10</v>
      </c>
      <c r="I287" s="21" t="s">
        <v>18</v>
      </c>
      <c r="J287" s="21" t="s">
        <v>11</v>
      </c>
      <c r="K287" s="21" t="s">
        <v>10</v>
      </c>
      <c r="L287" s="21" t="s">
        <v>12</v>
      </c>
      <c r="M287" s="21" t="s">
        <v>11</v>
      </c>
      <c r="N287" s="21" t="s">
        <v>10</v>
      </c>
      <c r="O287" s="21" t="s">
        <v>11</v>
      </c>
      <c r="P287" s="21" t="s">
        <v>17</v>
      </c>
      <c r="Q287" s="21" t="s">
        <v>11</v>
      </c>
      <c r="R287" s="134"/>
      <c r="S287" s="137"/>
      <c r="T287" s="25"/>
      <c r="U287" s="59"/>
      <c r="V287" s="56"/>
      <c r="W287" s="24">
        <v>31707</v>
      </c>
      <c r="X287" s="59"/>
      <c r="Y287" s="59"/>
      <c r="Z287" s="25">
        <f>T287+U287+V287+W287+X287+Y287</f>
        <v>31707</v>
      </c>
      <c r="AA287" s="23">
        <v>2024</v>
      </c>
      <c r="AB287" s="75"/>
    </row>
    <row r="288" spans="1:31" s="16" customFormat="1" ht="30" x14ac:dyDescent="0.25">
      <c r="A288" s="13"/>
      <c r="B288" s="13"/>
      <c r="C288" s="13"/>
      <c r="D288" s="13"/>
      <c r="E288" s="13"/>
      <c r="F288" s="13"/>
      <c r="G288" s="13"/>
      <c r="H288" s="13"/>
      <c r="I288" s="14"/>
      <c r="J288" s="13"/>
      <c r="K288" s="13"/>
      <c r="L288" s="13"/>
      <c r="M288" s="13"/>
      <c r="N288" s="13"/>
      <c r="O288" s="13"/>
      <c r="P288" s="13"/>
      <c r="Q288" s="13"/>
      <c r="R288" s="12" t="s">
        <v>199</v>
      </c>
      <c r="S288" s="6" t="s">
        <v>39</v>
      </c>
      <c r="T288" s="60"/>
      <c r="U288" s="107"/>
      <c r="V288" s="109"/>
      <c r="W288" s="60">
        <v>0.9</v>
      </c>
      <c r="X288" s="109"/>
      <c r="Y288" s="109"/>
      <c r="Z288" s="61">
        <f>W288</f>
        <v>0.9</v>
      </c>
      <c r="AA288" s="6">
        <v>2024</v>
      </c>
      <c r="AB288" s="75" t="s">
        <v>239</v>
      </c>
      <c r="AC288" s="63"/>
      <c r="AD288" s="64"/>
      <c r="AE288" s="65"/>
    </row>
    <row r="289" spans="1:31" ht="28.15" customHeight="1" x14ac:dyDescent="0.25">
      <c r="A289" s="21" t="s">
        <v>10</v>
      </c>
      <c r="B289" s="21" t="s">
        <v>11</v>
      </c>
      <c r="C289" s="21" t="s">
        <v>12</v>
      </c>
      <c r="D289" s="21" t="s">
        <v>10</v>
      </c>
      <c r="E289" s="21" t="s">
        <v>20</v>
      </c>
      <c r="F289" s="21" t="s">
        <v>10</v>
      </c>
      <c r="G289" s="21" t="s">
        <v>19</v>
      </c>
      <c r="H289" s="21" t="s">
        <v>10</v>
      </c>
      <c r="I289" s="21" t="s">
        <v>18</v>
      </c>
      <c r="J289" s="21" t="s">
        <v>11</v>
      </c>
      <c r="K289" s="21" t="s">
        <v>10</v>
      </c>
      <c r="L289" s="21" t="s">
        <v>12</v>
      </c>
      <c r="M289" s="21" t="s">
        <v>10</v>
      </c>
      <c r="N289" s="21" t="s">
        <v>10</v>
      </c>
      <c r="O289" s="21" t="s">
        <v>10</v>
      </c>
      <c r="P289" s="21" t="s">
        <v>10</v>
      </c>
      <c r="Q289" s="21" t="s">
        <v>10</v>
      </c>
      <c r="R289" s="132" t="s">
        <v>230</v>
      </c>
      <c r="S289" s="135" t="s">
        <v>33</v>
      </c>
      <c r="T289" s="114"/>
      <c r="U289" s="114"/>
      <c r="V289" s="59"/>
      <c r="W289" s="25">
        <f>W290+W291</f>
        <v>15827.400000000001</v>
      </c>
      <c r="X289" s="59"/>
      <c r="Y289" s="59"/>
      <c r="Z289" s="25">
        <f>Z290+Z291</f>
        <v>15827.400000000001</v>
      </c>
      <c r="AA289" s="23">
        <v>2024</v>
      </c>
      <c r="AB289" s="72" t="s">
        <v>200</v>
      </c>
    </row>
    <row r="290" spans="1:31" ht="31.15" customHeight="1" x14ac:dyDescent="0.25">
      <c r="A290" s="21" t="s">
        <v>10</v>
      </c>
      <c r="B290" s="21" t="s">
        <v>11</v>
      </c>
      <c r="C290" s="21" t="s">
        <v>12</v>
      </c>
      <c r="D290" s="21" t="s">
        <v>10</v>
      </c>
      <c r="E290" s="21" t="s">
        <v>20</v>
      </c>
      <c r="F290" s="21" t="s">
        <v>10</v>
      </c>
      <c r="G290" s="21" t="s">
        <v>19</v>
      </c>
      <c r="H290" s="21" t="s">
        <v>10</v>
      </c>
      <c r="I290" s="21" t="s">
        <v>18</v>
      </c>
      <c r="J290" s="21" t="s">
        <v>11</v>
      </c>
      <c r="K290" s="21" t="s">
        <v>10</v>
      </c>
      <c r="L290" s="21" t="s">
        <v>12</v>
      </c>
      <c r="M290" s="21" t="s">
        <v>40</v>
      </c>
      <c r="N290" s="21" t="s">
        <v>10</v>
      </c>
      <c r="O290" s="21" t="s">
        <v>11</v>
      </c>
      <c r="P290" s="21" t="s">
        <v>17</v>
      </c>
      <c r="Q290" s="21" t="s">
        <v>11</v>
      </c>
      <c r="R290" s="133"/>
      <c r="S290" s="136"/>
      <c r="T290" s="25"/>
      <c r="U290" s="59"/>
      <c r="V290" s="56"/>
      <c r="W290" s="24">
        <v>1582.7</v>
      </c>
      <c r="X290" s="59"/>
      <c r="Y290" s="59"/>
      <c r="Z290" s="25">
        <f>T290+U290+V290+W290+X290+Y290</f>
        <v>1582.7</v>
      </c>
      <c r="AA290" s="23">
        <v>2024</v>
      </c>
      <c r="AB290" s="75"/>
    </row>
    <row r="291" spans="1:31" ht="28.15" customHeight="1" x14ac:dyDescent="0.25">
      <c r="A291" s="21" t="s">
        <v>10</v>
      </c>
      <c r="B291" s="21" t="s">
        <v>11</v>
      </c>
      <c r="C291" s="21" t="s">
        <v>12</v>
      </c>
      <c r="D291" s="21" t="s">
        <v>10</v>
      </c>
      <c r="E291" s="21" t="s">
        <v>20</v>
      </c>
      <c r="F291" s="21" t="s">
        <v>10</v>
      </c>
      <c r="G291" s="21" t="s">
        <v>19</v>
      </c>
      <c r="H291" s="21" t="s">
        <v>10</v>
      </c>
      <c r="I291" s="21" t="s">
        <v>18</v>
      </c>
      <c r="J291" s="21" t="s">
        <v>11</v>
      </c>
      <c r="K291" s="21" t="s">
        <v>10</v>
      </c>
      <c r="L291" s="21" t="s">
        <v>12</v>
      </c>
      <c r="M291" s="21" t="s">
        <v>11</v>
      </c>
      <c r="N291" s="21" t="s">
        <v>10</v>
      </c>
      <c r="O291" s="21" t="s">
        <v>11</v>
      </c>
      <c r="P291" s="21" t="s">
        <v>17</v>
      </c>
      <c r="Q291" s="21" t="s">
        <v>11</v>
      </c>
      <c r="R291" s="134"/>
      <c r="S291" s="137"/>
      <c r="T291" s="25"/>
      <c r="U291" s="59"/>
      <c r="V291" s="56"/>
      <c r="W291" s="24">
        <v>14244.7</v>
      </c>
      <c r="X291" s="59"/>
      <c r="Y291" s="59"/>
      <c r="Z291" s="25">
        <f>T291+U291+V291+W291+X291+Y291</f>
        <v>14244.7</v>
      </c>
      <c r="AA291" s="23">
        <v>2024</v>
      </c>
      <c r="AB291" s="75"/>
    </row>
    <row r="292" spans="1:31" s="16" customFormat="1" ht="30" x14ac:dyDescent="0.25">
      <c r="A292" s="13"/>
      <c r="B292" s="13"/>
      <c r="C292" s="13"/>
      <c r="D292" s="13"/>
      <c r="E292" s="13"/>
      <c r="F292" s="13"/>
      <c r="G292" s="13"/>
      <c r="H292" s="13"/>
      <c r="I292" s="14"/>
      <c r="J292" s="13"/>
      <c r="K292" s="13"/>
      <c r="L292" s="13"/>
      <c r="M292" s="13"/>
      <c r="N292" s="13"/>
      <c r="O292" s="13"/>
      <c r="P292" s="13"/>
      <c r="Q292" s="13"/>
      <c r="R292" s="12" t="s">
        <v>199</v>
      </c>
      <c r="S292" s="6" t="s">
        <v>39</v>
      </c>
      <c r="T292" s="60"/>
      <c r="U292" s="107"/>
      <c r="V292" s="109"/>
      <c r="W292" s="60">
        <v>0.68</v>
      </c>
      <c r="X292" s="109"/>
      <c r="Y292" s="109"/>
      <c r="Z292" s="61">
        <f>W292</f>
        <v>0.68</v>
      </c>
      <c r="AA292" s="6">
        <v>2024</v>
      </c>
      <c r="AB292" s="75"/>
      <c r="AC292" s="63"/>
      <c r="AD292" s="64"/>
      <c r="AE292" s="65"/>
    </row>
    <row r="293" spans="1:31" ht="42.75" x14ac:dyDescent="0.25">
      <c r="A293" s="39"/>
      <c r="B293" s="39"/>
      <c r="C293" s="39"/>
      <c r="D293" s="39" t="s">
        <v>10</v>
      </c>
      <c r="E293" s="39" t="s">
        <v>20</v>
      </c>
      <c r="F293" s="39" t="s">
        <v>10</v>
      </c>
      <c r="G293" s="39" t="s">
        <v>19</v>
      </c>
      <c r="H293" s="39" t="s">
        <v>10</v>
      </c>
      <c r="I293" s="39" t="s">
        <v>18</v>
      </c>
      <c r="J293" s="39" t="s">
        <v>11</v>
      </c>
      <c r="K293" s="39" t="s">
        <v>10</v>
      </c>
      <c r="L293" s="39" t="s">
        <v>21</v>
      </c>
      <c r="M293" s="39" t="s">
        <v>10</v>
      </c>
      <c r="N293" s="39" t="s">
        <v>10</v>
      </c>
      <c r="O293" s="39" t="s">
        <v>10</v>
      </c>
      <c r="P293" s="39" t="s">
        <v>10</v>
      </c>
      <c r="Q293" s="39" t="s">
        <v>10</v>
      </c>
      <c r="R293" s="40" t="s">
        <v>23</v>
      </c>
      <c r="S293" s="41" t="s">
        <v>33</v>
      </c>
      <c r="T293" s="42">
        <f>T296+T302+T306+T322+T324+T326+T329+T333</f>
        <v>710851.19999999984</v>
      </c>
      <c r="U293" s="42">
        <f>U296+U302+U306+U322+U324+U326+U329+U333+U335</f>
        <v>858214.6</v>
      </c>
      <c r="V293" s="42">
        <f>V296+V302+V306+V322+V324+V326+V329+V333+V335</f>
        <v>1008087.4999999999</v>
      </c>
      <c r="W293" s="42">
        <f>W296+W302+W306+W322+W324+W326+W329+W333</f>
        <v>684129.5</v>
      </c>
      <c r="X293" s="42">
        <f>X296+X302+X306+X322+X324+X326+X329+X333</f>
        <v>729493.9</v>
      </c>
      <c r="Y293" s="42">
        <f>Y296+Y302+Y306+Y322+Y324+Y326+Y329+Y333</f>
        <v>729493.9</v>
      </c>
      <c r="Z293" s="42">
        <f>T293+U293+V293+W293+X293+Y293</f>
        <v>4720270.5999999996</v>
      </c>
      <c r="AA293" s="41">
        <v>2026</v>
      </c>
      <c r="AB293" s="87"/>
    </row>
    <row r="294" spans="1:31" ht="44.25" x14ac:dyDescent="0.25">
      <c r="A294" s="13"/>
      <c r="B294" s="13"/>
      <c r="C294" s="13"/>
      <c r="D294" s="13"/>
      <c r="E294" s="13"/>
      <c r="F294" s="13"/>
      <c r="G294" s="13"/>
      <c r="H294" s="13"/>
      <c r="I294" s="14"/>
      <c r="J294" s="13"/>
      <c r="K294" s="13"/>
      <c r="L294" s="13"/>
      <c r="M294" s="13"/>
      <c r="N294" s="13"/>
      <c r="O294" s="13"/>
      <c r="P294" s="13"/>
      <c r="Q294" s="13"/>
      <c r="R294" s="12" t="s">
        <v>72</v>
      </c>
      <c r="S294" s="6" t="s">
        <v>34</v>
      </c>
      <c r="T294" s="5">
        <f>T297</f>
        <v>7130.4</v>
      </c>
      <c r="U294" s="5">
        <f t="shared" ref="U294:Z294" si="24">U297</f>
        <v>7130.4</v>
      </c>
      <c r="V294" s="5">
        <f t="shared" si="24"/>
        <v>7182.5</v>
      </c>
      <c r="W294" s="5">
        <f t="shared" si="24"/>
        <v>7182.5</v>
      </c>
      <c r="X294" s="5">
        <f t="shared" si="24"/>
        <v>7182.5</v>
      </c>
      <c r="Y294" s="5">
        <f t="shared" si="24"/>
        <v>7182.5</v>
      </c>
      <c r="Z294" s="3">
        <f t="shared" si="24"/>
        <v>7182.5</v>
      </c>
      <c r="AA294" s="6">
        <v>2026</v>
      </c>
    </row>
    <row r="295" spans="1:31" ht="60" x14ac:dyDescent="0.25">
      <c r="A295" s="13"/>
      <c r="B295" s="13"/>
      <c r="C295" s="13"/>
      <c r="D295" s="13"/>
      <c r="E295" s="13"/>
      <c r="F295" s="13"/>
      <c r="G295" s="13"/>
      <c r="H295" s="13"/>
      <c r="I295" s="14"/>
      <c r="J295" s="13"/>
      <c r="K295" s="13"/>
      <c r="L295" s="13"/>
      <c r="M295" s="13"/>
      <c r="N295" s="13"/>
      <c r="O295" s="13"/>
      <c r="P295" s="13"/>
      <c r="Q295" s="13"/>
      <c r="R295" s="7" t="s">
        <v>73</v>
      </c>
      <c r="S295" s="6" t="s">
        <v>31</v>
      </c>
      <c r="T295" s="9">
        <f>T299</f>
        <v>2600</v>
      </c>
      <c r="U295" s="9">
        <f t="shared" ref="U295:Z295" si="25">U299</f>
        <v>2600</v>
      </c>
      <c r="V295" s="9">
        <f t="shared" si="25"/>
        <v>1908</v>
      </c>
      <c r="W295" s="9">
        <f t="shared" si="25"/>
        <v>2000</v>
      </c>
      <c r="X295" s="9">
        <f t="shared" si="25"/>
        <v>2000</v>
      </c>
      <c r="Y295" s="9">
        <f t="shared" si="25"/>
        <v>2000</v>
      </c>
      <c r="Z295" s="4">
        <f t="shared" si="25"/>
        <v>13108</v>
      </c>
      <c r="AA295" s="6">
        <v>2026</v>
      </c>
    </row>
    <row r="296" spans="1:31" ht="45" x14ac:dyDescent="0.25">
      <c r="A296" s="21" t="s">
        <v>10</v>
      </c>
      <c r="B296" s="21" t="s">
        <v>11</v>
      </c>
      <c r="C296" s="21" t="s">
        <v>12</v>
      </c>
      <c r="D296" s="21" t="s">
        <v>10</v>
      </c>
      <c r="E296" s="21" t="s">
        <v>20</v>
      </c>
      <c r="F296" s="21" t="s">
        <v>10</v>
      </c>
      <c r="G296" s="21" t="s">
        <v>19</v>
      </c>
      <c r="H296" s="21" t="s">
        <v>10</v>
      </c>
      <c r="I296" s="21" t="s">
        <v>18</v>
      </c>
      <c r="J296" s="21" t="s">
        <v>11</v>
      </c>
      <c r="K296" s="21" t="s">
        <v>10</v>
      </c>
      <c r="L296" s="21" t="s">
        <v>21</v>
      </c>
      <c r="M296" s="21" t="s">
        <v>19</v>
      </c>
      <c r="N296" s="21" t="s">
        <v>19</v>
      </c>
      <c r="O296" s="21" t="s">
        <v>19</v>
      </c>
      <c r="P296" s="21" t="s">
        <v>19</v>
      </c>
      <c r="Q296" s="21" t="s">
        <v>19</v>
      </c>
      <c r="R296" s="22" t="s">
        <v>62</v>
      </c>
      <c r="S296" s="23" t="s">
        <v>33</v>
      </c>
      <c r="T296" s="25">
        <f>415228.6-50+36874.2-20000-500+4234.8-7000-500-1000+3600+40000+12946.9+65761.3+29319.2+28248.7-99.7</f>
        <v>607064</v>
      </c>
      <c r="U296" s="25">
        <f>536686.2-669.4-44306.5+61486.8+10000+5763+107208.5</f>
        <v>676168.6</v>
      </c>
      <c r="V296" s="25">
        <v>809887.7</v>
      </c>
      <c r="W296" s="25">
        <f>615000+150</f>
        <v>615150</v>
      </c>
      <c r="X296" s="25">
        <f>660162.3+500</f>
        <v>660662.30000000005</v>
      </c>
      <c r="Y296" s="25">
        <f>660162.3+500</f>
        <v>660662.30000000005</v>
      </c>
      <c r="Z296" s="25">
        <f>T296+U296+V296+W296+X296+Y296</f>
        <v>4029594.8999999994</v>
      </c>
      <c r="AA296" s="23">
        <v>2026</v>
      </c>
    </row>
    <row r="297" spans="1:31" ht="4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7" t="s">
        <v>63</v>
      </c>
      <c r="S297" s="6" t="s">
        <v>39</v>
      </c>
      <c r="T297" s="5">
        <v>7130.4</v>
      </c>
      <c r="U297" s="5">
        <v>7130.4</v>
      </c>
      <c r="V297" s="5">
        <v>7182.5</v>
      </c>
      <c r="W297" s="5">
        <v>7182.5</v>
      </c>
      <c r="X297" s="5">
        <v>7182.5</v>
      </c>
      <c r="Y297" s="5">
        <v>7182.5</v>
      </c>
      <c r="Z297" s="3">
        <v>7182.5</v>
      </c>
      <c r="AA297" s="6">
        <v>2026</v>
      </c>
    </row>
    <row r="298" spans="1:31" ht="4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7" t="s">
        <v>64</v>
      </c>
      <c r="S298" s="6" t="s">
        <v>31</v>
      </c>
      <c r="T298" s="9">
        <v>98</v>
      </c>
      <c r="U298" s="9">
        <v>10</v>
      </c>
      <c r="V298" s="108"/>
      <c r="W298" s="9">
        <v>10</v>
      </c>
      <c r="X298" s="9">
        <v>10</v>
      </c>
      <c r="Y298" s="9">
        <v>10</v>
      </c>
      <c r="Z298" s="4">
        <f t="shared" ref="Z298:Z324" si="26">T298+U298+V298+W298+X298+Y298</f>
        <v>138</v>
      </c>
      <c r="AA298" s="6">
        <v>2026</v>
      </c>
    </row>
    <row r="299" spans="1:31" ht="45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7" t="s">
        <v>65</v>
      </c>
      <c r="S299" s="6" t="s">
        <v>31</v>
      </c>
      <c r="T299" s="9">
        <v>2600</v>
      </c>
      <c r="U299" s="9">
        <v>2600</v>
      </c>
      <c r="V299" s="9">
        <v>1908</v>
      </c>
      <c r="W299" s="9">
        <v>2000</v>
      </c>
      <c r="X299" s="9">
        <v>2000</v>
      </c>
      <c r="Y299" s="9">
        <v>2000</v>
      </c>
      <c r="Z299" s="4">
        <f t="shared" si="26"/>
        <v>13108</v>
      </c>
      <c r="AA299" s="6">
        <v>2026</v>
      </c>
    </row>
    <row r="300" spans="1:31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28" t="s">
        <v>66</v>
      </c>
      <c r="S300" s="6" t="s">
        <v>8</v>
      </c>
      <c r="T300" s="5">
        <v>61400</v>
      </c>
      <c r="U300" s="5">
        <v>63790.6</v>
      </c>
      <c r="V300" s="5">
        <v>80437.399999999994</v>
      </c>
      <c r="W300" s="5">
        <v>50000</v>
      </c>
      <c r="X300" s="5">
        <v>50000</v>
      </c>
      <c r="Y300" s="5">
        <v>50000</v>
      </c>
      <c r="Z300" s="3">
        <f t="shared" si="26"/>
        <v>355628</v>
      </c>
      <c r="AA300" s="6">
        <v>2026</v>
      </c>
    </row>
    <row r="301" spans="1:31" ht="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7" t="s">
        <v>208</v>
      </c>
      <c r="S301" s="6" t="s">
        <v>2</v>
      </c>
      <c r="T301" s="5"/>
      <c r="U301" s="5"/>
      <c r="V301" s="107"/>
      <c r="W301" s="5">
        <v>93.5</v>
      </c>
      <c r="X301" s="5">
        <v>93.5</v>
      </c>
      <c r="Y301" s="5">
        <v>93.5</v>
      </c>
      <c r="Z301" s="3">
        <v>93.5</v>
      </c>
      <c r="AA301" s="6">
        <v>2026</v>
      </c>
    </row>
    <row r="302" spans="1:31" ht="30" x14ac:dyDescent="0.25">
      <c r="A302" s="21" t="s">
        <v>10</v>
      </c>
      <c r="B302" s="21" t="s">
        <v>11</v>
      </c>
      <c r="C302" s="21" t="s">
        <v>12</v>
      </c>
      <c r="D302" s="21" t="s">
        <v>10</v>
      </c>
      <c r="E302" s="21" t="s">
        <v>20</v>
      </c>
      <c r="F302" s="21" t="s">
        <v>10</v>
      </c>
      <c r="G302" s="21" t="s">
        <v>19</v>
      </c>
      <c r="H302" s="21" t="s">
        <v>10</v>
      </c>
      <c r="I302" s="21" t="s">
        <v>18</v>
      </c>
      <c r="J302" s="21" t="s">
        <v>11</v>
      </c>
      <c r="K302" s="21" t="s">
        <v>10</v>
      </c>
      <c r="L302" s="21" t="s">
        <v>21</v>
      </c>
      <c r="M302" s="21" t="s">
        <v>19</v>
      </c>
      <c r="N302" s="21" t="s">
        <v>19</v>
      </c>
      <c r="O302" s="21" t="s">
        <v>19</v>
      </c>
      <c r="P302" s="21" t="s">
        <v>19</v>
      </c>
      <c r="Q302" s="21" t="s">
        <v>19</v>
      </c>
      <c r="R302" s="22" t="s">
        <v>132</v>
      </c>
      <c r="S302" s="23" t="s">
        <v>33</v>
      </c>
      <c r="T302" s="25">
        <f>2500+114.7</f>
        <v>2614.6999999999998</v>
      </c>
      <c r="U302" s="25">
        <f>18000+2499.8+1300+2500+112.6-3444.9+309.9</f>
        <v>21277.399999999998</v>
      </c>
      <c r="V302" s="25">
        <v>38815.1</v>
      </c>
      <c r="W302" s="25">
        <v>24511.5</v>
      </c>
      <c r="X302" s="25">
        <v>25175.9</v>
      </c>
      <c r="Y302" s="25">
        <v>25175.9</v>
      </c>
      <c r="Z302" s="25">
        <f>T302+U302+V302+W302+X302+Y302</f>
        <v>137570.5</v>
      </c>
      <c r="AA302" s="23">
        <v>2026</v>
      </c>
      <c r="AB302" s="75"/>
    </row>
    <row r="303" spans="1:31" s="1" customFormat="1" ht="34.1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7" t="s">
        <v>133</v>
      </c>
      <c r="S303" s="6" t="s">
        <v>31</v>
      </c>
      <c r="T303" s="9">
        <v>191</v>
      </c>
      <c r="U303" s="9">
        <v>196</v>
      </c>
      <c r="V303" s="9">
        <v>196</v>
      </c>
      <c r="W303" s="9">
        <v>205</v>
      </c>
      <c r="X303" s="9">
        <v>205</v>
      </c>
      <c r="Y303" s="9">
        <v>205</v>
      </c>
      <c r="Z303" s="4">
        <v>205</v>
      </c>
      <c r="AA303" s="8">
        <v>2026</v>
      </c>
      <c r="AB303" s="72"/>
      <c r="AC303" s="17"/>
      <c r="AD303" s="17"/>
    </row>
    <row r="304" spans="1:31" ht="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7" t="s">
        <v>134</v>
      </c>
      <c r="S304" s="6" t="s">
        <v>31</v>
      </c>
      <c r="T304" s="8"/>
      <c r="U304" s="57"/>
      <c r="V304" s="8">
        <v>4</v>
      </c>
      <c r="W304" s="8"/>
      <c r="X304" s="8">
        <v>1</v>
      </c>
      <c r="Y304" s="8">
        <v>1</v>
      </c>
      <c r="Z304" s="4">
        <f t="shared" si="26"/>
        <v>6</v>
      </c>
      <c r="AA304" s="6">
        <v>2026</v>
      </c>
    </row>
    <row r="305" spans="1:30" ht="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7" t="s">
        <v>135</v>
      </c>
      <c r="S305" s="6" t="s">
        <v>31</v>
      </c>
      <c r="T305" s="8">
        <v>3</v>
      </c>
      <c r="U305" s="8">
        <v>3</v>
      </c>
      <c r="V305" s="8">
        <v>4</v>
      </c>
      <c r="W305" s="8">
        <v>2</v>
      </c>
      <c r="X305" s="8">
        <v>2</v>
      </c>
      <c r="Y305" s="8">
        <v>2</v>
      </c>
      <c r="Z305" s="4">
        <f t="shared" si="26"/>
        <v>16</v>
      </c>
      <c r="AA305" s="6">
        <v>2026</v>
      </c>
    </row>
    <row r="306" spans="1:30" ht="44.25" x14ac:dyDescent="0.25">
      <c r="A306" s="21"/>
      <c r="B306" s="21"/>
      <c r="C306" s="21"/>
      <c r="D306" s="21" t="s">
        <v>10</v>
      </c>
      <c r="E306" s="21" t="s">
        <v>20</v>
      </c>
      <c r="F306" s="21" t="s">
        <v>10</v>
      </c>
      <c r="G306" s="21" t="s">
        <v>19</v>
      </c>
      <c r="H306" s="21" t="s">
        <v>10</v>
      </c>
      <c r="I306" s="21" t="s">
        <v>18</v>
      </c>
      <c r="J306" s="21" t="s">
        <v>11</v>
      </c>
      <c r="K306" s="21" t="s">
        <v>10</v>
      </c>
      <c r="L306" s="21" t="s">
        <v>21</v>
      </c>
      <c r="M306" s="21" t="s">
        <v>19</v>
      </c>
      <c r="N306" s="21" t="s">
        <v>19</v>
      </c>
      <c r="O306" s="21" t="s">
        <v>19</v>
      </c>
      <c r="P306" s="21" t="s">
        <v>19</v>
      </c>
      <c r="Q306" s="21" t="s">
        <v>19</v>
      </c>
      <c r="R306" s="45" t="s">
        <v>70</v>
      </c>
      <c r="S306" s="23" t="s">
        <v>33</v>
      </c>
      <c r="T306" s="25">
        <f t="shared" ref="T306:Y306" si="27">T308+T312+T316+T320</f>
        <v>25249.599999999999</v>
      </c>
      <c r="U306" s="25">
        <f t="shared" si="27"/>
        <v>30009.699999999997</v>
      </c>
      <c r="V306" s="25">
        <f t="shared" si="27"/>
        <v>30834</v>
      </c>
      <c r="W306" s="25">
        <f t="shared" si="27"/>
        <v>602.20000000000005</v>
      </c>
      <c r="X306" s="25">
        <f t="shared" si="27"/>
        <v>602.20000000000005</v>
      </c>
      <c r="Y306" s="25">
        <f t="shared" si="27"/>
        <v>602.20000000000005</v>
      </c>
      <c r="Z306" s="25">
        <f>Z308+Z312+Z316+Z320</f>
        <v>87899.9</v>
      </c>
      <c r="AA306" s="23">
        <v>2026</v>
      </c>
      <c r="AB306" s="101"/>
    </row>
    <row r="307" spans="1:30" ht="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7" t="s">
        <v>71</v>
      </c>
      <c r="S307" s="6" t="s">
        <v>15</v>
      </c>
      <c r="T307" s="5">
        <f t="shared" ref="T307:Z307" si="28">T309+T313+T317</f>
        <v>636.29999999999995</v>
      </c>
      <c r="U307" s="5">
        <f t="shared" si="28"/>
        <v>293</v>
      </c>
      <c r="V307" s="5">
        <f t="shared" si="28"/>
        <v>491</v>
      </c>
      <c r="W307" s="5">
        <f t="shared" si="28"/>
        <v>500.1</v>
      </c>
      <c r="X307" s="5">
        <f t="shared" si="28"/>
        <v>530</v>
      </c>
      <c r="Y307" s="5">
        <f t="shared" si="28"/>
        <v>530</v>
      </c>
      <c r="Z307" s="3">
        <f t="shared" si="28"/>
        <v>2980.4</v>
      </c>
      <c r="AA307" s="6">
        <v>2026</v>
      </c>
    </row>
    <row r="308" spans="1:30" ht="45" x14ac:dyDescent="0.25">
      <c r="A308" s="21" t="s">
        <v>10</v>
      </c>
      <c r="B308" s="21" t="s">
        <v>10</v>
      </c>
      <c r="C308" s="21" t="s">
        <v>21</v>
      </c>
      <c r="D308" s="21" t="s">
        <v>10</v>
      </c>
      <c r="E308" s="21" t="s">
        <v>20</v>
      </c>
      <c r="F308" s="21" t="s">
        <v>10</v>
      </c>
      <c r="G308" s="21" t="s">
        <v>19</v>
      </c>
      <c r="H308" s="21" t="s">
        <v>10</v>
      </c>
      <c r="I308" s="21" t="s">
        <v>18</v>
      </c>
      <c r="J308" s="21" t="s">
        <v>11</v>
      </c>
      <c r="K308" s="21" t="s">
        <v>10</v>
      </c>
      <c r="L308" s="21" t="s">
        <v>21</v>
      </c>
      <c r="M308" s="21" t="s">
        <v>19</v>
      </c>
      <c r="N308" s="21" t="s">
        <v>19</v>
      </c>
      <c r="O308" s="21" t="s">
        <v>19</v>
      </c>
      <c r="P308" s="21" t="s">
        <v>19</v>
      </c>
      <c r="Q308" s="21" t="s">
        <v>19</v>
      </c>
      <c r="R308" s="22" t="s">
        <v>54</v>
      </c>
      <c r="S308" s="23" t="s">
        <v>33</v>
      </c>
      <c r="T308" s="24">
        <f>1252.2-957.3</f>
        <v>294.90000000000009</v>
      </c>
      <c r="U308" s="24">
        <f>252.2-209.9</f>
        <v>42.299999999999983</v>
      </c>
      <c r="V308" s="24">
        <v>252.2</v>
      </c>
      <c r="W308" s="24">
        <v>252.2</v>
      </c>
      <c r="X308" s="24">
        <v>252.2</v>
      </c>
      <c r="Y308" s="24">
        <v>252.2</v>
      </c>
      <c r="Z308" s="25">
        <f t="shared" si="26"/>
        <v>1346.0000000000002</v>
      </c>
      <c r="AA308" s="23">
        <v>2026</v>
      </c>
    </row>
    <row r="309" spans="1:30" ht="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7" t="s">
        <v>55</v>
      </c>
      <c r="S309" s="6" t="s">
        <v>15</v>
      </c>
      <c r="T309" s="5">
        <v>340.3</v>
      </c>
      <c r="U309" s="5"/>
      <c r="V309" s="5">
        <v>203</v>
      </c>
      <c r="W309" s="5">
        <v>250.1</v>
      </c>
      <c r="X309" s="5">
        <v>300</v>
      </c>
      <c r="Y309" s="5">
        <v>300</v>
      </c>
      <c r="Z309" s="3">
        <f>T309+U309+V309+W309+X309+Y309</f>
        <v>1393.4</v>
      </c>
      <c r="AA309" s="6">
        <v>2026</v>
      </c>
    </row>
    <row r="310" spans="1:30" ht="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7" t="s">
        <v>158</v>
      </c>
      <c r="S310" s="6" t="s">
        <v>15</v>
      </c>
      <c r="T310" s="5"/>
      <c r="U310" s="5">
        <v>24</v>
      </c>
      <c r="V310" s="5"/>
      <c r="W310" s="5">
        <v>41</v>
      </c>
      <c r="X310" s="5">
        <v>60</v>
      </c>
      <c r="Y310" s="5">
        <v>60</v>
      </c>
      <c r="Z310" s="3">
        <f t="shared" ref="Z310" si="29">T310+U310+V310+W310+X310+Y310</f>
        <v>185</v>
      </c>
      <c r="AA310" s="6">
        <v>2026</v>
      </c>
    </row>
    <row r="311" spans="1:30" ht="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7" t="s">
        <v>159</v>
      </c>
      <c r="S311" s="6" t="s">
        <v>157</v>
      </c>
      <c r="T311" s="9"/>
      <c r="U311" s="5">
        <v>54</v>
      </c>
      <c r="V311" s="5">
        <v>120</v>
      </c>
      <c r="W311" s="5">
        <v>56</v>
      </c>
      <c r="X311" s="5">
        <v>50</v>
      </c>
      <c r="Y311" s="5">
        <v>50</v>
      </c>
      <c r="Z311" s="3">
        <f t="shared" si="26"/>
        <v>330</v>
      </c>
      <c r="AA311" s="6">
        <v>2026</v>
      </c>
    </row>
    <row r="312" spans="1:30" ht="45" x14ac:dyDescent="0.25">
      <c r="A312" s="21" t="s">
        <v>10</v>
      </c>
      <c r="B312" s="21" t="s">
        <v>10</v>
      </c>
      <c r="C312" s="21" t="s">
        <v>20</v>
      </c>
      <c r="D312" s="21" t="s">
        <v>10</v>
      </c>
      <c r="E312" s="21" t="s">
        <v>20</v>
      </c>
      <c r="F312" s="21" t="s">
        <v>10</v>
      </c>
      <c r="G312" s="21" t="s">
        <v>19</v>
      </c>
      <c r="H312" s="21" t="s">
        <v>10</v>
      </c>
      <c r="I312" s="21" t="s">
        <v>18</v>
      </c>
      <c r="J312" s="21" t="s">
        <v>11</v>
      </c>
      <c r="K312" s="21" t="s">
        <v>10</v>
      </c>
      <c r="L312" s="21" t="s">
        <v>21</v>
      </c>
      <c r="M312" s="21" t="s">
        <v>19</v>
      </c>
      <c r="N312" s="21" t="s">
        <v>19</v>
      </c>
      <c r="O312" s="21" t="s">
        <v>19</v>
      </c>
      <c r="P312" s="21" t="s">
        <v>19</v>
      </c>
      <c r="Q312" s="21" t="s">
        <v>19</v>
      </c>
      <c r="R312" s="22" t="s">
        <v>54</v>
      </c>
      <c r="S312" s="23" t="s">
        <v>33</v>
      </c>
      <c r="T312" s="24">
        <v>150</v>
      </c>
      <c r="U312" s="24">
        <f>150-35.7</f>
        <v>114.3</v>
      </c>
      <c r="V312" s="24">
        <v>150</v>
      </c>
      <c r="W312" s="24">
        <v>150</v>
      </c>
      <c r="X312" s="24">
        <v>150</v>
      </c>
      <c r="Y312" s="24">
        <v>150</v>
      </c>
      <c r="Z312" s="25">
        <f t="shared" si="26"/>
        <v>864.3</v>
      </c>
      <c r="AA312" s="23">
        <v>2026</v>
      </c>
    </row>
    <row r="313" spans="1:30" ht="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7" t="s">
        <v>160</v>
      </c>
      <c r="S313" s="6" t="s">
        <v>15</v>
      </c>
      <c r="T313" s="5">
        <v>216</v>
      </c>
      <c r="U313" s="5">
        <v>218</v>
      </c>
      <c r="V313" s="5">
        <v>198</v>
      </c>
      <c r="W313" s="5">
        <v>160</v>
      </c>
      <c r="X313" s="5">
        <v>150</v>
      </c>
      <c r="Y313" s="5">
        <v>150</v>
      </c>
      <c r="Z313" s="3">
        <f t="shared" si="26"/>
        <v>1092</v>
      </c>
      <c r="AA313" s="6">
        <v>2026</v>
      </c>
    </row>
    <row r="314" spans="1:30" ht="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7" t="s">
        <v>161</v>
      </c>
      <c r="S314" s="6" t="s">
        <v>15</v>
      </c>
      <c r="T314" s="5">
        <v>50</v>
      </c>
      <c r="U314" s="107"/>
      <c r="V314" s="5">
        <v>12</v>
      </c>
      <c r="W314" s="5">
        <v>48</v>
      </c>
      <c r="X314" s="5">
        <v>80</v>
      </c>
      <c r="Y314" s="5">
        <v>80</v>
      </c>
      <c r="Z314" s="3">
        <f t="shared" si="26"/>
        <v>270</v>
      </c>
      <c r="AA314" s="6">
        <v>2026</v>
      </c>
    </row>
    <row r="315" spans="1:30" ht="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7" t="s">
        <v>162</v>
      </c>
      <c r="S315" s="6" t="s">
        <v>157</v>
      </c>
      <c r="T315" s="9"/>
      <c r="U315" s="108"/>
      <c r="V315" s="5"/>
      <c r="W315" s="5">
        <v>10</v>
      </c>
      <c r="X315" s="5">
        <v>36</v>
      </c>
      <c r="Y315" s="5">
        <v>36</v>
      </c>
      <c r="Z315" s="3">
        <f t="shared" si="26"/>
        <v>82</v>
      </c>
      <c r="AA315" s="6">
        <v>2026</v>
      </c>
    </row>
    <row r="316" spans="1:30" ht="45" x14ac:dyDescent="0.25">
      <c r="A316" s="21" t="s">
        <v>10</v>
      </c>
      <c r="B316" s="21" t="s">
        <v>10</v>
      </c>
      <c r="C316" s="21" t="s">
        <v>17</v>
      </c>
      <c r="D316" s="21" t="s">
        <v>10</v>
      </c>
      <c r="E316" s="21" t="s">
        <v>20</v>
      </c>
      <c r="F316" s="21" t="s">
        <v>10</v>
      </c>
      <c r="G316" s="21" t="s">
        <v>19</v>
      </c>
      <c r="H316" s="21" t="s">
        <v>10</v>
      </c>
      <c r="I316" s="21" t="s">
        <v>18</v>
      </c>
      <c r="J316" s="21" t="s">
        <v>11</v>
      </c>
      <c r="K316" s="21" t="s">
        <v>10</v>
      </c>
      <c r="L316" s="21" t="s">
        <v>21</v>
      </c>
      <c r="M316" s="21" t="s">
        <v>19</v>
      </c>
      <c r="N316" s="21" t="s">
        <v>19</v>
      </c>
      <c r="O316" s="21" t="s">
        <v>19</v>
      </c>
      <c r="P316" s="21" t="s">
        <v>19</v>
      </c>
      <c r="Q316" s="21" t="s">
        <v>19</v>
      </c>
      <c r="R316" s="22" t="s">
        <v>54</v>
      </c>
      <c r="S316" s="23" t="s">
        <v>33</v>
      </c>
      <c r="T316" s="24">
        <v>200</v>
      </c>
      <c r="U316" s="24">
        <v>200</v>
      </c>
      <c r="V316" s="24">
        <v>200</v>
      </c>
      <c r="W316" s="24">
        <v>200</v>
      </c>
      <c r="X316" s="24">
        <v>200</v>
      </c>
      <c r="Y316" s="24">
        <v>200</v>
      </c>
      <c r="Z316" s="25">
        <f t="shared" si="26"/>
        <v>1200</v>
      </c>
      <c r="AA316" s="23">
        <v>2026</v>
      </c>
    </row>
    <row r="317" spans="1:30" ht="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7" t="s">
        <v>163</v>
      </c>
      <c r="S317" s="6" t="s">
        <v>15</v>
      </c>
      <c r="T317" s="5">
        <v>80</v>
      </c>
      <c r="U317" s="5">
        <v>75</v>
      </c>
      <c r="V317" s="5">
        <v>90</v>
      </c>
      <c r="W317" s="5">
        <v>90</v>
      </c>
      <c r="X317" s="5">
        <v>80</v>
      </c>
      <c r="Y317" s="5">
        <v>80</v>
      </c>
      <c r="Z317" s="3">
        <f t="shared" si="26"/>
        <v>495</v>
      </c>
      <c r="AA317" s="6">
        <v>2026</v>
      </c>
      <c r="AB317" s="141"/>
    </row>
    <row r="318" spans="1:30" ht="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7" t="s">
        <v>164</v>
      </c>
      <c r="S318" s="6" t="s">
        <v>15</v>
      </c>
      <c r="T318" s="5">
        <v>100</v>
      </c>
      <c r="U318" s="5">
        <v>240</v>
      </c>
      <c r="V318" s="5">
        <v>234</v>
      </c>
      <c r="W318" s="5">
        <v>234</v>
      </c>
      <c r="X318" s="5">
        <v>100</v>
      </c>
      <c r="Y318" s="5">
        <v>100</v>
      </c>
      <c r="Z318" s="3">
        <f t="shared" si="26"/>
        <v>1008</v>
      </c>
      <c r="AA318" s="6">
        <v>2026</v>
      </c>
      <c r="AB318" s="141"/>
    </row>
    <row r="319" spans="1:30" s="1" customFormat="1" ht="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7" t="s">
        <v>166</v>
      </c>
      <c r="S319" s="6" t="s">
        <v>157</v>
      </c>
      <c r="T319" s="9"/>
      <c r="U319" s="108"/>
      <c r="V319" s="5">
        <v>60</v>
      </c>
      <c r="W319" s="5">
        <v>60</v>
      </c>
      <c r="X319" s="5">
        <v>60</v>
      </c>
      <c r="Y319" s="5">
        <v>60</v>
      </c>
      <c r="Z319" s="3">
        <f>T319+U319+V319+W319+X319+Y319</f>
        <v>240</v>
      </c>
      <c r="AA319" s="6">
        <v>2026</v>
      </c>
      <c r="AB319" s="141"/>
      <c r="AC319" s="17"/>
      <c r="AD319" s="17"/>
    </row>
    <row r="320" spans="1:30" ht="45" x14ac:dyDescent="0.25">
      <c r="A320" s="21" t="s">
        <v>10</v>
      </c>
      <c r="B320" s="21" t="s">
        <v>11</v>
      </c>
      <c r="C320" s="21" t="s">
        <v>12</v>
      </c>
      <c r="D320" s="21" t="s">
        <v>10</v>
      </c>
      <c r="E320" s="21" t="s">
        <v>20</v>
      </c>
      <c r="F320" s="21" t="s">
        <v>10</v>
      </c>
      <c r="G320" s="21" t="s">
        <v>19</v>
      </c>
      <c r="H320" s="21" t="s">
        <v>10</v>
      </c>
      <c r="I320" s="21" t="s">
        <v>18</v>
      </c>
      <c r="J320" s="21" t="s">
        <v>11</v>
      </c>
      <c r="K320" s="21" t="s">
        <v>10</v>
      </c>
      <c r="L320" s="21" t="s">
        <v>21</v>
      </c>
      <c r="M320" s="21" t="s">
        <v>19</v>
      </c>
      <c r="N320" s="21" t="s">
        <v>19</v>
      </c>
      <c r="O320" s="21" t="s">
        <v>19</v>
      </c>
      <c r="P320" s="21" t="s">
        <v>19</v>
      </c>
      <c r="Q320" s="21" t="s">
        <v>19</v>
      </c>
      <c r="R320" s="22" t="s">
        <v>54</v>
      </c>
      <c r="S320" s="23" t="s">
        <v>33</v>
      </c>
      <c r="T320" s="24">
        <f>24827.1-222.4</f>
        <v>24604.699999999997</v>
      </c>
      <c r="U320" s="24">
        <f>25184.6+4478.2-9.7</f>
        <v>29653.1</v>
      </c>
      <c r="V320" s="24">
        <f>30231.8</f>
        <v>30231.8</v>
      </c>
      <c r="W320" s="24"/>
      <c r="X320" s="24"/>
      <c r="Y320" s="24"/>
      <c r="Z320" s="25">
        <f t="shared" si="26"/>
        <v>84489.599999999991</v>
      </c>
      <c r="AA320" s="23">
        <v>2023</v>
      </c>
    </row>
    <row r="321" spans="1:32" s="10" customFormat="1" ht="4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7" t="s">
        <v>165</v>
      </c>
      <c r="S321" s="6" t="s">
        <v>37</v>
      </c>
      <c r="T321" s="5">
        <v>2708</v>
      </c>
      <c r="U321" s="5">
        <v>2708</v>
      </c>
      <c r="V321" s="5">
        <v>2734.9</v>
      </c>
      <c r="W321" s="5"/>
      <c r="X321" s="107"/>
      <c r="Y321" s="107"/>
      <c r="Z321" s="3">
        <f>T321+U321+V321+W321+X321+Y321</f>
        <v>8150.9</v>
      </c>
      <c r="AA321" s="6">
        <v>2023</v>
      </c>
      <c r="AB321" s="72"/>
      <c r="AC321" s="17"/>
      <c r="AD321" s="17"/>
      <c r="AE321" s="1"/>
      <c r="AF321" s="1"/>
    </row>
    <row r="322" spans="1:32" s="10" customFormat="1" ht="45" x14ac:dyDescent="0.25">
      <c r="A322" s="21" t="s">
        <v>10</v>
      </c>
      <c r="B322" s="21" t="s">
        <v>11</v>
      </c>
      <c r="C322" s="21" t="s">
        <v>12</v>
      </c>
      <c r="D322" s="21" t="s">
        <v>10</v>
      </c>
      <c r="E322" s="21" t="s">
        <v>20</v>
      </c>
      <c r="F322" s="21" t="s">
        <v>10</v>
      </c>
      <c r="G322" s="21" t="s">
        <v>19</v>
      </c>
      <c r="H322" s="21" t="s">
        <v>10</v>
      </c>
      <c r="I322" s="21" t="s">
        <v>18</v>
      </c>
      <c r="J322" s="21" t="s">
        <v>11</v>
      </c>
      <c r="K322" s="21" t="s">
        <v>10</v>
      </c>
      <c r="L322" s="21" t="s">
        <v>21</v>
      </c>
      <c r="M322" s="21" t="s">
        <v>19</v>
      </c>
      <c r="N322" s="21" t="s">
        <v>19</v>
      </c>
      <c r="O322" s="21" t="s">
        <v>19</v>
      </c>
      <c r="P322" s="21" t="s">
        <v>19</v>
      </c>
      <c r="Q322" s="21" t="s">
        <v>19</v>
      </c>
      <c r="R322" s="22" t="s">
        <v>67</v>
      </c>
      <c r="S322" s="23" t="s">
        <v>33</v>
      </c>
      <c r="T322" s="25">
        <f>500+500+500+1000</f>
        <v>2500</v>
      </c>
      <c r="U322" s="25">
        <f>2000+1850-1350</f>
        <v>2500</v>
      </c>
      <c r="V322" s="59"/>
      <c r="W322" s="25"/>
      <c r="X322" s="25"/>
      <c r="Y322" s="25"/>
      <c r="Z322" s="25">
        <f t="shared" si="26"/>
        <v>5000</v>
      </c>
      <c r="AA322" s="23">
        <v>2022</v>
      </c>
      <c r="AB322" s="72"/>
      <c r="AC322" s="17"/>
      <c r="AD322" s="17"/>
      <c r="AE322" s="1"/>
      <c r="AF322" s="1"/>
    </row>
    <row r="323" spans="1:32" s="1" customFormat="1" ht="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7" t="s">
        <v>69</v>
      </c>
      <c r="S323" s="6" t="s">
        <v>31</v>
      </c>
      <c r="T323" s="8">
        <v>40</v>
      </c>
      <c r="U323" s="8">
        <v>45</v>
      </c>
      <c r="V323" s="57"/>
      <c r="W323" s="8"/>
      <c r="X323" s="8"/>
      <c r="Y323" s="8"/>
      <c r="Z323" s="4">
        <f t="shared" si="26"/>
        <v>85</v>
      </c>
      <c r="AA323" s="6">
        <v>2022</v>
      </c>
      <c r="AB323" s="127" t="s">
        <v>237</v>
      </c>
      <c r="AC323" s="17"/>
      <c r="AD323" s="17"/>
    </row>
    <row r="324" spans="1:32" s="10" customFormat="1" ht="30" x14ac:dyDescent="0.25">
      <c r="A324" s="21" t="s">
        <v>10</v>
      </c>
      <c r="B324" s="21" t="s">
        <v>11</v>
      </c>
      <c r="C324" s="21" t="s">
        <v>12</v>
      </c>
      <c r="D324" s="21" t="s">
        <v>10</v>
      </c>
      <c r="E324" s="21" t="s">
        <v>20</v>
      </c>
      <c r="F324" s="21" t="s">
        <v>10</v>
      </c>
      <c r="G324" s="21" t="s">
        <v>19</v>
      </c>
      <c r="H324" s="21" t="s">
        <v>10</v>
      </c>
      <c r="I324" s="21" t="s">
        <v>18</v>
      </c>
      <c r="J324" s="21" t="s">
        <v>11</v>
      </c>
      <c r="K324" s="21" t="s">
        <v>45</v>
      </c>
      <c r="L324" s="21" t="s">
        <v>12</v>
      </c>
      <c r="M324" s="21" t="s">
        <v>17</v>
      </c>
      <c r="N324" s="21" t="s">
        <v>20</v>
      </c>
      <c r="O324" s="21" t="s">
        <v>11</v>
      </c>
      <c r="P324" s="21" t="s">
        <v>18</v>
      </c>
      <c r="Q324" s="21" t="s">
        <v>10</v>
      </c>
      <c r="R324" s="97" t="s">
        <v>91</v>
      </c>
      <c r="S324" s="98" t="s">
        <v>33</v>
      </c>
      <c r="T324" s="25"/>
      <c r="U324" s="25">
        <f>100242+5275.9</f>
        <v>105517.9</v>
      </c>
      <c r="V324" s="25">
        <f>6229.1+114368.5</f>
        <v>120597.6</v>
      </c>
      <c r="W324" s="25">
        <f>2047.9+38909.9</f>
        <v>40957.800000000003</v>
      </c>
      <c r="X324" s="25">
        <f>1802.7+34250.8</f>
        <v>36053.5</v>
      </c>
      <c r="Y324" s="25">
        <f>1802.7+34250.8</f>
        <v>36053.5</v>
      </c>
      <c r="Z324" s="25">
        <f t="shared" si="26"/>
        <v>339180.3</v>
      </c>
      <c r="AA324" s="23">
        <v>2026</v>
      </c>
      <c r="AB324" s="77" t="s">
        <v>235</v>
      </c>
      <c r="AC324" s="43"/>
      <c r="AD324" s="17"/>
      <c r="AE324" s="1"/>
      <c r="AF324" s="1"/>
    </row>
    <row r="325" spans="1:32" s="10" customFormat="1" ht="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7" t="s">
        <v>68</v>
      </c>
      <c r="S325" s="6" t="s">
        <v>30</v>
      </c>
      <c r="T325" s="8"/>
      <c r="U325" s="8">
        <v>1</v>
      </c>
      <c r="V325" s="8">
        <v>1</v>
      </c>
      <c r="W325" s="8">
        <v>1</v>
      </c>
      <c r="X325" s="8">
        <v>1</v>
      </c>
      <c r="Y325" s="8">
        <v>1</v>
      </c>
      <c r="Z325" s="4">
        <v>1</v>
      </c>
      <c r="AA325" s="6">
        <v>2026</v>
      </c>
      <c r="AB325" s="77" t="s">
        <v>236</v>
      </c>
      <c r="AC325" s="43"/>
      <c r="AD325" s="17"/>
      <c r="AE325" s="1"/>
      <c r="AF325" s="1"/>
    </row>
    <row r="326" spans="1:32" s="10" customFormat="1" ht="60.6" customHeight="1" x14ac:dyDescent="0.25">
      <c r="A326" s="21" t="s">
        <v>10</v>
      </c>
      <c r="B326" s="21" t="s">
        <v>11</v>
      </c>
      <c r="C326" s="21" t="s">
        <v>12</v>
      </c>
      <c r="D326" s="21" t="s">
        <v>10</v>
      </c>
      <c r="E326" s="21" t="s">
        <v>20</v>
      </c>
      <c r="F326" s="21" t="s">
        <v>10</v>
      </c>
      <c r="G326" s="21" t="s">
        <v>19</v>
      </c>
      <c r="H326" s="21" t="s">
        <v>10</v>
      </c>
      <c r="I326" s="21" t="s">
        <v>18</v>
      </c>
      <c r="J326" s="21" t="s">
        <v>11</v>
      </c>
      <c r="K326" s="21" t="s">
        <v>10</v>
      </c>
      <c r="L326" s="21" t="s">
        <v>21</v>
      </c>
      <c r="M326" s="21" t="s">
        <v>19</v>
      </c>
      <c r="N326" s="21" t="s">
        <v>19</v>
      </c>
      <c r="O326" s="21" t="s">
        <v>19</v>
      </c>
      <c r="P326" s="21" t="s">
        <v>19</v>
      </c>
      <c r="Q326" s="21" t="s">
        <v>19</v>
      </c>
      <c r="R326" s="22" t="s">
        <v>97</v>
      </c>
      <c r="S326" s="23" t="s">
        <v>33</v>
      </c>
      <c r="T326" s="25">
        <f>55000+50+119.7</f>
        <v>55169.7</v>
      </c>
      <c r="U326" s="25">
        <f>45213.9-30865.5+3755.4-80.1+315.3</f>
        <v>18339.000000000004</v>
      </c>
      <c r="V326" s="25">
        <v>528.1</v>
      </c>
      <c r="W326" s="25">
        <v>360.6</v>
      </c>
      <c r="X326" s="56"/>
      <c r="Y326" s="56"/>
      <c r="Z326" s="25">
        <f>T326+U326+V326</f>
        <v>74036.800000000003</v>
      </c>
      <c r="AA326" s="23">
        <v>2024</v>
      </c>
      <c r="AC326" s="43"/>
      <c r="AD326" s="17"/>
      <c r="AE326" s="1"/>
      <c r="AF326" s="1"/>
    </row>
    <row r="327" spans="1:32" s="10" customFormat="1" ht="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7" t="s">
        <v>98</v>
      </c>
      <c r="S327" s="6" t="s">
        <v>30</v>
      </c>
      <c r="T327" s="8">
        <v>13</v>
      </c>
      <c r="U327" s="8">
        <v>7</v>
      </c>
      <c r="V327" s="8">
        <v>8</v>
      </c>
      <c r="W327" s="8"/>
      <c r="X327" s="57"/>
      <c r="Y327" s="57"/>
      <c r="Z327" s="4">
        <f>T327+U327+V327+W327+X327+Y327</f>
        <v>28</v>
      </c>
      <c r="AA327" s="6">
        <v>2023</v>
      </c>
      <c r="AB327" s="72"/>
      <c r="AC327" s="43"/>
      <c r="AD327" s="17"/>
      <c r="AE327" s="1"/>
      <c r="AF327" s="1"/>
    </row>
    <row r="328" spans="1:32" s="1" customFormat="1" ht="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7" t="s">
        <v>176</v>
      </c>
      <c r="S328" s="58" t="s">
        <v>1</v>
      </c>
      <c r="T328" s="5"/>
      <c r="U328" s="5"/>
      <c r="V328" s="107"/>
      <c r="W328" s="5">
        <v>100</v>
      </c>
      <c r="X328" s="107"/>
      <c r="Y328" s="107"/>
      <c r="Z328" s="3">
        <f>W328</f>
        <v>100</v>
      </c>
      <c r="AA328" s="6">
        <v>2024</v>
      </c>
      <c r="AB328" s="78"/>
      <c r="AC328" s="17"/>
      <c r="AD328" s="17"/>
    </row>
    <row r="329" spans="1:32" s="10" customFormat="1" ht="27" customHeight="1" x14ac:dyDescent="0.25">
      <c r="A329" s="21" t="s">
        <v>10</v>
      </c>
      <c r="B329" s="21" t="s">
        <v>11</v>
      </c>
      <c r="C329" s="21" t="s">
        <v>12</v>
      </c>
      <c r="D329" s="21" t="s">
        <v>10</v>
      </c>
      <c r="E329" s="21" t="s">
        <v>20</v>
      </c>
      <c r="F329" s="21" t="s">
        <v>10</v>
      </c>
      <c r="G329" s="21" t="s">
        <v>19</v>
      </c>
      <c r="H329" s="21" t="s">
        <v>10</v>
      </c>
      <c r="I329" s="21" t="s">
        <v>18</v>
      </c>
      <c r="J329" s="21" t="s">
        <v>11</v>
      </c>
      <c r="K329" s="21" t="s">
        <v>10</v>
      </c>
      <c r="L329" s="21" t="s">
        <v>21</v>
      </c>
      <c r="M329" s="21" t="s">
        <v>19</v>
      </c>
      <c r="N329" s="21" t="s">
        <v>19</v>
      </c>
      <c r="O329" s="21" t="s">
        <v>19</v>
      </c>
      <c r="P329" s="21" t="s">
        <v>19</v>
      </c>
      <c r="Q329" s="21" t="s">
        <v>19</v>
      </c>
      <c r="R329" s="132" t="s">
        <v>129</v>
      </c>
      <c r="S329" s="135" t="s">
        <v>33</v>
      </c>
      <c r="T329" s="25">
        <f>T330+T331</f>
        <v>18253.2</v>
      </c>
      <c r="U329" s="59"/>
      <c r="V329" s="59"/>
      <c r="W329" s="25"/>
      <c r="X329" s="56"/>
      <c r="Y329" s="56"/>
      <c r="Z329" s="25">
        <f>T329+U329+V329+W329+X329+Y329</f>
        <v>18253.2</v>
      </c>
      <c r="AA329" s="23">
        <v>2021</v>
      </c>
      <c r="AB329" s="75"/>
      <c r="AC329" s="43"/>
      <c r="AD329" s="17"/>
      <c r="AE329" s="1"/>
      <c r="AF329" s="1"/>
    </row>
    <row r="330" spans="1:32" s="10" customFormat="1" ht="27" customHeight="1" x14ac:dyDescent="0.25">
      <c r="A330" s="21" t="s">
        <v>10</v>
      </c>
      <c r="B330" s="21" t="s">
        <v>11</v>
      </c>
      <c r="C330" s="21" t="s">
        <v>12</v>
      </c>
      <c r="D330" s="21" t="s">
        <v>10</v>
      </c>
      <c r="E330" s="21" t="s">
        <v>20</v>
      </c>
      <c r="F330" s="21" t="s">
        <v>10</v>
      </c>
      <c r="G330" s="21" t="s">
        <v>19</v>
      </c>
      <c r="H330" s="21" t="s">
        <v>10</v>
      </c>
      <c r="I330" s="21" t="s">
        <v>18</v>
      </c>
      <c r="J330" s="21" t="s">
        <v>11</v>
      </c>
      <c r="K330" s="21" t="s">
        <v>10</v>
      </c>
      <c r="L330" s="21" t="s">
        <v>21</v>
      </c>
      <c r="M330" s="21" t="s">
        <v>40</v>
      </c>
      <c r="N330" s="21" t="s">
        <v>10</v>
      </c>
      <c r="O330" s="21" t="s">
        <v>18</v>
      </c>
      <c r="P330" s="21" t="s">
        <v>17</v>
      </c>
      <c r="Q330" s="21" t="s">
        <v>115</v>
      </c>
      <c r="R330" s="133"/>
      <c r="S330" s="136"/>
      <c r="T330" s="24">
        <f>3710-296.8</f>
        <v>3413.2</v>
      </c>
      <c r="U330" s="56"/>
      <c r="V330" s="59"/>
      <c r="W330" s="25"/>
      <c r="X330" s="56"/>
      <c r="Y330" s="56"/>
      <c r="Z330" s="25">
        <f t="shared" ref="Z330:Z331" si="30">T330+U330+V330+W330+X330+Y330</f>
        <v>3413.2</v>
      </c>
      <c r="AA330" s="23">
        <v>2021</v>
      </c>
      <c r="AB330" s="75"/>
      <c r="AC330" s="43"/>
      <c r="AD330" s="17"/>
      <c r="AE330" s="1"/>
      <c r="AF330" s="1"/>
    </row>
    <row r="331" spans="1:32" s="10" customFormat="1" ht="27.6" customHeight="1" x14ac:dyDescent="0.25">
      <c r="A331" s="21" t="s">
        <v>10</v>
      </c>
      <c r="B331" s="21" t="s">
        <v>11</v>
      </c>
      <c r="C331" s="21" t="s">
        <v>12</v>
      </c>
      <c r="D331" s="21" t="s">
        <v>10</v>
      </c>
      <c r="E331" s="21" t="s">
        <v>20</v>
      </c>
      <c r="F331" s="21" t="s">
        <v>10</v>
      </c>
      <c r="G331" s="21" t="s">
        <v>19</v>
      </c>
      <c r="H331" s="21" t="s">
        <v>10</v>
      </c>
      <c r="I331" s="21" t="s">
        <v>18</v>
      </c>
      <c r="J331" s="21" t="s">
        <v>11</v>
      </c>
      <c r="K331" s="21" t="s">
        <v>10</v>
      </c>
      <c r="L331" s="21" t="s">
        <v>21</v>
      </c>
      <c r="M331" s="21" t="s">
        <v>11</v>
      </c>
      <c r="N331" s="21" t="s">
        <v>10</v>
      </c>
      <c r="O331" s="21" t="s">
        <v>18</v>
      </c>
      <c r="P331" s="21" t="s">
        <v>17</v>
      </c>
      <c r="Q331" s="21" t="s">
        <v>115</v>
      </c>
      <c r="R331" s="134"/>
      <c r="S331" s="137"/>
      <c r="T331" s="24">
        <v>14840</v>
      </c>
      <c r="U331" s="56"/>
      <c r="V331" s="59"/>
      <c r="W331" s="25"/>
      <c r="X331" s="56"/>
      <c r="Y331" s="56"/>
      <c r="Z331" s="25">
        <f t="shared" si="30"/>
        <v>14840</v>
      </c>
      <c r="AA331" s="23">
        <v>2021</v>
      </c>
      <c r="AB331" s="75"/>
      <c r="AC331" s="43"/>
      <c r="AD331" s="17"/>
      <c r="AE331" s="1"/>
      <c r="AF331" s="1"/>
    </row>
    <row r="332" spans="1:32" s="10" customFormat="1" ht="36.6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7" t="s">
        <v>130</v>
      </c>
      <c r="S332" s="6" t="s">
        <v>30</v>
      </c>
      <c r="T332" s="8">
        <v>7</v>
      </c>
      <c r="U332" s="57"/>
      <c r="V332" s="57"/>
      <c r="W332" s="8"/>
      <c r="X332" s="57"/>
      <c r="Y332" s="57"/>
      <c r="Z332" s="4">
        <v>7</v>
      </c>
      <c r="AA332" s="6">
        <v>2021</v>
      </c>
      <c r="AB332" s="72"/>
      <c r="AC332" s="43"/>
      <c r="AD332" s="17"/>
      <c r="AE332" s="1"/>
      <c r="AF332" s="1"/>
    </row>
    <row r="333" spans="1:32" s="10" customFormat="1" ht="46.9" customHeight="1" x14ac:dyDescent="0.25">
      <c r="A333" s="21" t="s">
        <v>10</v>
      </c>
      <c r="B333" s="21" t="s">
        <v>11</v>
      </c>
      <c r="C333" s="21" t="s">
        <v>12</v>
      </c>
      <c r="D333" s="21" t="s">
        <v>10</v>
      </c>
      <c r="E333" s="21" t="s">
        <v>20</v>
      </c>
      <c r="F333" s="21" t="s">
        <v>10</v>
      </c>
      <c r="G333" s="21" t="s">
        <v>19</v>
      </c>
      <c r="H333" s="21" t="s">
        <v>10</v>
      </c>
      <c r="I333" s="21" t="s">
        <v>18</v>
      </c>
      <c r="J333" s="21" t="s">
        <v>11</v>
      </c>
      <c r="K333" s="21" t="s">
        <v>10</v>
      </c>
      <c r="L333" s="21" t="s">
        <v>21</v>
      </c>
      <c r="M333" s="21" t="s">
        <v>19</v>
      </c>
      <c r="N333" s="21" t="s">
        <v>19</v>
      </c>
      <c r="O333" s="21" t="s">
        <v>19</v>
      </c>
      <c r="P333" s="21" t="s">
        <v>19</v>
      </c>
      <c r="Q333" s="21" t="s">
        <v>19</v>
      </c>
      <c r="R333" s="22" t="s">
        <v>131</v>
      </c>
      <c r="S333" s="23" t="s">
        <v>33</v>
      </c>
      <c r="T333" s="25"/>
      <c r="U333" s="25">
        <f>4848.2-112.5-1350.7</f>
        <v>3385</v>
      </c>
      <c r="V333" s="25">
        <v>1662</v>
      </c>
      <c r="W333" s="25">
        <v>2547.4</v>
      </c>
      <c r="X333" s="25">
        <v>7000</v>
      </c>
      <c r="Y333" s="25">
        <v>7000</v>
      </c>
      <c r="Z333" s="25">
        <f>T333+U333+V333+W333+X333+Y333</f>
        <v>21594.400000000001</v>
      </c>
      <c r="AA333" s="23">
        <v>2026</v>
      </c>
      <c r="AB333" s="75"/>
      <c r="AC333" s="43"/>
      <c r="AD333" s="17"/>
      <c r="AE333" s="1"/>
      <c r="AF333" s="1"/>
    </row>
    <row r="334" spans="1:32" s="10" customFormat="1" ht="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7" t="s">
        <v>141</v>
      </c>
      <c r="S334" s="6" t="s">
        <v>30</v>
      </c>
      <c r="T334" s="8"/>
      <c r="U334" s="8">
        <v>7</v>
      </c>
      <c r="V334" s="8">
        <v>7</v>
      </c>
      <c r="W334" s="8">
        <v>7</v>
      </c>
      <c r="X334" s="8">
        <v>7</v>
      </c>
      <c r="Y334" s="8">
        <v>7</v>
      </c>
      <c r="Z334" s="4">
        <v>7</v>
      </c>
      <c r="AA334" s="6">
        <v>2026</v>
      </c>
      <c r="AB334" s="72"/>
      <c r="AC334" s="43"/>
      <c r="AD334" s="17"/>
      <c r="AE334" s="1"/>
      <c r="AF334" s="1"/>
    </row>
    <row r="335" spans="1:32" s="10" customFormat="1" ht="45" x14ac:dyDescent="0.25">
      <c r="A335" s="21" t="s">
        <v>10</v>
      </c>
      <c r="B335" s="21" t="s">
        <v>11</v>
      </c>
      <c r="C335" s="21" t="s">
        <v>12</v>
      </c>
      <c r="D335" s="21" t="s">
        <v>10</v>
      </c>
      <c r="E335" s="21" t="s">
        <v>20</v>
      </c>
      <c r="F335" s="21" t="s">
        <v>10</v>
      </c>
      <c r="G335" s="21" t="s">
        <v>19</v>
      </c>
      <c r="H335" s="21" t="s">
        <v>10</v>
      </c>
      <c r="I335" s="21" t="s">
        <v>18</v>
      </c>
      <c r="J335" s="21" t="s">
        <v>11</v>
      </c>
      <c r="K335" s="21" t="s">
        <v>10</v>
      </c>
      <c r="L335" s="21" t="s">
        <v>21</v>
      </c>
      <c r="M335" s="21" t="s">
        <v>19</v>
      </c>
      <c r="N335" s="21" t="s">
        <v>19</v>
      </c>
      <c r="O335" s="21" t="s">
        <v>19</v>
      </c>
      <c r="P335" s="21" t="s">
        <v>19</v>
      </c>
      <c r="Q335" s="21" t="s">
        <v>19</v>
      </c>
      <c r="R335" s="22" t="s">
        <v>146</v>
      </c>
      <c r="S335" s="23" t="s">
        <v>33</v>
      </c>
      <c r="T335" s="25"/>
      <c r="U335" s="25">
        <f>7380.4-5763-600.4</f>
        <v>1016.9999999999997</v>
      </c>
      <c r="V335" s="25">
        <v>5763</v>
      </c>
      <c r="W335" s="25"/>
      <c r="X335" s="56"/>
      <c r="Y335" s="56"/>
      <c r="Z335" s="25">
        <f>T335+U335+V335+W335+X335+Y335</f>
        <v>6780</v>
      </c>
      <c r="AA335" s="23">
        <v>2023</v>
      </c>
      <c r="AB335" s="75"/>
      <c r="AC335" s="43"/>
      <c r="AD335" s="17"/>
      <c r="AE335" s="1"/>
      <c r="AF335" s="1"/>
    </row>
    <row r="336" spans="1:32" s="10" customFormat="1" ht="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7" t="s">
        <v>155</v>
      </c>
      <c r="S336" s="6" t="s">
        <v>30</v>
      </c>
      <c r="T336" s="8"/>
      <c r="U336" s="57"/>
      <c r="V336" s="8">
        <v>1</v>
      </c>
      <c r="W336" s="8"/>
      <c r="X336" s="57"/>
      <c r="Y336" s="57"/>
      <c r="Z336" s="4">
        <f>V336</f>
        <v>1</v>
      </c>
      <c r="AA336" s="6">
        <v>2023</v>
      </c>
      <c r="AB336" s="77"/>
      <c r="AC336" s="43"/>
      <c r="AD336" s="17"/>
      <c r="AE336" s="1"/>
      <c r="AF336" s="1"/>
    </row>
    <row r="337" spans="1:32" s="16" customFormat="1" ht="30" x14ac:dyDescent="0.25">
      <c r="A337" s="13"/>
      <c r="B337" s="13"/>
      <c r="C337" s="13"/>
      <c r="D337" s="13"/>
      <c r="E337" s="13"/>
      <c r="F337" s="13"/>
      <c r="G337" s="13"/>
      <c r="H337" s="13"/>
      <c r="I337" s="14"/>
      <c r="J337" s="13"/>
      <c r="K337" s="13"/>
      <c r="L337" s="13"/>
      <c r="M337" s="13"/>
      <c r="N337" s="13"/>
      <c r="O337" s="13"/>
      <c r="P337" s="13"/>
      <c r="Q337" s="13"/>
      <c r="R337" s="7" t="s">
        <v>176</v>
      </c>
      <c r="S337" s="6" t="s">
        <v>1</v>
      </c>
      <c r="T337" s="60"/>
      <c r="U337" s="5">
        <f>U335/Z335*100</f>
        <v>14.999999999999995</v>
      </c>
      <c r="V337" s="5">
        <f>V335/Z335*100</f>
        <v>85</v>
      </c>
      <c r="W337" s="5"/>
      <c r="X337" s="107"/>
      <c r="Y337" s="107"/>
      <c r="Z337" s="3">
        <f>U337+V337</f>
        <v>100</v>
      </c>
      <c r="AA337" s="6">
        <v>2023</v>
      </c>
      <c r="AB337" s="73"/>
      <c r="AC337" s="63"/>
      <c r="AD337" s="64"/>
      <c r="AE337" s="65"/>
    </row>
    <row r="338" spans="1:32" s="1" customFormat="1" ht="30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39"/>
      <c r="J338" s="39"/>
      <c r="K338" s="39"/>
      <c r="L338" s="39"/>
      <c r="M338" s="39"/>
      <c r="N338" s="39"/>
      <c r="O338" s="39"/>
      <c r="P338" s="39"/>
      <c r="Q338" s="39"/>
      <c r="R338" s="40" t="s">
        <v>217</v>
      </c>
      <c r="S338" s="41" t="s">
        <v>33</v>
      </c>
      <c r="T338" s="42"/>
      <c r="U338" s="42"/>
      <c r="V338" s="125"/>
      <c r="W338" s="42">
        <v>0</v>
      </c>
      <c r="X338" s="42">
        <v>0</v>
      </c>
      <c r="Y338" s="42">
        <v>0</v>
      </c>
      <c r="Z338" s="42">
        <v>0</v>
      </c>
      <c r="AA338" s="41">
        <v>2026</v>
      </c>
      <c r="AB338" s="77" t="s">
        <v>241</v>
      </c>
      <c r="AC338" s="17"/>
      <c r="AD338" s="17"/>
    </row>
    <row r="339" spans="1:32" s="1" customFormat="1" ht="31.15" customHeight="1" x14ac:dyDescent="0.25">
      <c r="A339" s="6"/>
      <c r="B339" s="6"/>
      <c r="C339" s="6"/>
      <c r="D339" s="6"/>
      <c r="E339" s="6"/>
      <c r="F339" s="6"/>
      <c r="G339" s="6"/>
      <c r="H339" s="6"/>
      <c r="I339" s="14"/>
      <c r="J339" s="14"/>
      <c r="K339" s="14"/>
      <c r="L339" s="14"/>
      <c r="M339" s="14"/>
      <c r="N339" s="14"/>
      <c r="O339" s="14"/>
      <c r="P339" s="14"/>
      <c r="Q339" s="14"/>
      <c r="R339" s="7" t="s">
        <v>242</v>
      </c>
      <c r="S339" s="6" t="s">
        <v>33</v>
      </c>
      <c r="T339" s="9"/>
      <c r="U339" s="9"/>
      <c r="V339" s="108"/>
      <c r="W339" s="5">
        <v>41000</v>
      </c>
      <c r="X339" s="5">
        <v>40000</v>
      </c>
      <c r="Y339" s="5">
        <v>39000</v>
      </c>
      <c r="Z339" s="3">
        <f>W339+X339+Y339</f>
        <v>120000</v>
      </c>
      <c r="AA339" s="6">
        <v>2026</v>
      </c>
      <c r="AB339" s="129">
        <v>42688.4</v>
      </c>
      <c r="AC339" s="17"/>
      <c r="AD339" s="17"/>
    </row>
    <row r="340" spans="1:32" s="1" customFormat="1" ht="31.15" customHeight="1" x14ac:dyDescent="0.25">
      <c r="A340" s="6"/>
      <c r="B340" s="6"/>
      <c r="C340" s="6"/>
      <c r="D340" s="6"/>
      <c r="E340" s="6"/>
      <c r="F340" s="6"/>
      <c r="G340" s="6"/>
      <c r="H340" s="6"/>
      <c r="I340" s="14"/>
      <c r="J340" s="14"/>
      <c r="K340" s="14"/>
      <c r="L340" s="14"/>
      <c r="M340" s="14"/>
      <c r="N340" s="14"/>
      <c r="O340" s="14"/>
      <c r="P340" s="14"/>
      <c r="Q340" s="14"/>
      <c r="R340" s="7" t="s">
        <v>222</v>
      </c>
      <c r="S340" s="6" t="s">
        <v>33</v>
      </c>
      <c r="T340" s="9"/>
      <c r="U340" s="9"/>
      <c r="V340" s="108"/>
      <c r="W340" s="5">
        <v>1000</v>
      </c>
      <c r="X340" s="5">
        <v>1000</v>
      </c>
      <c r="Y340" s="5">
        <v>1000</v>
      </c>
      <c r="Z340" s="3">
        <f>W340+X340+Y340</f>
        <v>3000</v>
      </c>
      <c r="AA340" s="6">
        <v>2026</v>
      </c>
      <c r="AB340" s="129">
        <v>1000</v>
      </c>
      <c r="AC340" s="17"/>
      <c r="AD340" s="17"/>
    </row>
    <row r="341" spans="1:32" s="1" customFormat="1" ht="45" x14ac:dyDescent="0.25">
      <c r="A341" s="6"/>
      <c r="B341" s="6"/>
      <c r="C341" s="6"/>
      <c r="D341" s="6"/>
      <c r="E341" s="6"/>
      <c r="F341" s="6"/>
      <c r="G341" s="6"/>
      <c r="H341" s="6"/>
      <c r="I341" s="14"/>
      <c r="J341" s="14"/>
      <c r="K341" s="14"/>
      <c r="L341" s="14"/>
      <c r="M341" s="14"/>
      <c r="N341" s="14"/>
      <c r="O341" s="14"/>
      <c r="P341" s="14"/>
      <c r="Q341" s="14"/>
      <c r="R341" s="7" t="s">
        <v>243</v>
      </c>
      <c r="S341" s="6" t="s">
        <v>1</v>
      </c>
      <c r="T341" s="9"/>
      <c r="U341" s="9"/>
      <c r="V341" s="108"/>
      <c r="W341" s="9">
        <v>10</v>
      </c>
      <c r="X341" s="9">
        <v>10</v>
      </c>
      <c r="Y341" s="9">
        <v>10</v>
      </c>
      <c r="Z341" s="4">
        <v>10</v>
      </c>
      <c r="AA341" s="6">
        <v>2026</v>
      </c>
      <c r="AB341" s="130">
        <v>10</v>
      </c>
      <c r="AC341" s="17"/>
      <c r="AD341" s="17"/>
    </row>
    <row r="342" spans="1:32" ht="30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2" t="s">
        <v>215</v>
      </c>
      <c r="S342" s="23" t="s">
        <v>27</v>
      </c>
      <c r="T342" s="50"/>
      <c r="U342" s="50"/>
      <c r="V342" s="110"/>
      <c r="W342" s="50">
        <v>1</v>
      </c>
      <c r="X342" s="50">
        <v>1</v>
      </c>
      <c r="Y342" s="50">
        <v>1</v>
      </c>
      <c r="Z342" s="52">
        <v>1</v>
      </c>
      <c r="AA342" s="23">
        <v>2026</v>
      </c>
      <c r="AB342" s="77"/>
    </row>
    <row r="343" spans="1:32" ht="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7" t="s">
        <v>218</v>
      </c>
      <c r="S343" s="6" t="s">
        <v>1</v>
      </c>
      <c r="T343" s="8"/>
      <c r="U343" s="8"/>
      <c r="V343" s="57"/>
      <c r="W343" s="5">
        <v>35</v>
      </c>
      <c r="X343" s="5">
        <v>33</v>
      </c>
      <c r="Y343" s="5">
        <v>31</v>
      </c>
      <c r="Z343" s="3">
        <f>Y343</f>
        <v>31</v>
      </c>
      <c r="AA343" s="6">
        <v>2026</v>
      </c>
      <c r="AB343" s="77"/>
    </row>
    <row r="344" spans="1:32" ht="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7" t="s">
        <v>221</v>
      </c>
      <c r="S344" s="6" t="s">
        <v>1</v>
      </c>
      <c r="T344" s="8"/>
      <c r="U344" s="8"/>
      <c r="V344" s="57"/>
      <c r="W344" s="5">
        <v>37</v>
      </c>
      <c r="X344" s="5">
        <v>36</v>
      </c>
      <c r="Y344" s="5">
        <v>35</v>
      </c>
      <c r="Z344" s="3">
        <f>Y344</f>
        <v>35</v>
      </c>
      <c r="AA344" s="6">
        <v>2026</v>
      </c>
      <c r="AB344" s="77"/>
    </row>
    <row r="345" spans="1:32" ht="40.9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2" t="s">
        <v>216</v>
      </c>
      <c r="S345" s="23" t="s">
        <v>27</v>
      </c>
      <c r="T345" s="50"/>
      <c r="U345" s="50"/>
      <c r="V345" s="110"/>
      <c r="W345" s="50">
        <v>1</v>
      </c>
      <c r="X345" s="50">
        <v>1</v>
      </c>
      <c r="Y345" s="50">
        <v>1</v>
      </c>
      <c r="Z345" s="52">
        <v>1</v>
      </c>
      <c r="AA345" s="23">
        <v>2026</v>
      </c>
      <c r="AB345" s="77"/>
    </row>
    <row r="346" spans="1:32" ht="45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7" t="s">
        <v>219</v>
      </c>
      <c r="S346" s="6" t="s">
        <v>30</v>
      </c>
      <c r="T346" s="8"/>
      <c r="U346" s="8"/>
      <c r="V346" s="57"/>
      <c r="W346" s="8">
        <v>35</v>
      </c>
      <c r="X346" s="8">
        <v>33</v>
      </c>
      <c r="Y346" s="8">
        <v>31</v>
      </c>
      <c r="Z346" s="4">
        <f>W346+X346+Y346</f>
        <v>99</v>
      </c>
      <c r="AA346" s="6">
        <v>2026</v>
      </c>
      <c r="AB346" s="77"/>
    </row>
    <row r="347" spans="1:32" ht="45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7" t="s">
        <v>220</v>
      </c>
      <c r="S347" s="6" t="s">
        <v>30</v>
      </c>
      <c r="T347" s="8"/>
      <c r="U347" s="8"/>
      <c r="V347" s="57"/>
      <c r="W347" s="8">
        <v>10</v>
      </c>
      <c r="X347" s="8">
        <v>9</v>
      </c>
      <c r="Y347" s="8">
        <v>8</v>
      </c>
      <c r="Z347" s="4">
        <f>W347+X347+Y347</f>
        <v>27</v>
      </c>
      <c r="AA347" s="6">
        <v>2026</v>
      </c>
      <c r="AB347" s="77"/>
    </row>
    <row r="348" spans="1:32" s="10" customFormat="1" ht="30" customHeight="1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5" t="s">
        <v>50</v>
      </c>
      <c r="S348" s="36" t="s">
        <v>33</v>
      </c>
      <c r="T348" s="37">
        <f t="shared" ref="T348:Z348" si="31">T349</f>
        <v>0</v>
      </c>
      <c r="U348" s="37">
        <f t="shared" si="31"/>
        <v>0</v>
      </c>
      <c r="V348" s="37">
        <f t="shared" si="31"/>
        <v>0</v>
      </c>
      <c r="W348" s="37">
        <f t="shared" si="31"/>
        <v>0</v>
      </c>
      <c r="X348" s="37">
        <f t="shared" si="31"/>
        <v>0</v>
      </c>
      <c r="Y348" s="37">
        <f t="shared" si="31"/>
        <v>0</v>
      </c>
      <c r="Z348" s="37">
        <f t="shared" si="31"/>
        <v>0</v>
      </c>
      <c r="AA348" s="36">
        <v>2026</v>
      </c>
      <c r="AB348" s="77"/>
      <c r="AC348" s="17"/>
      <c r="AD348" s="17"/>
      <c r="AE348" s="1"/>
      <c r="AF348" s="1"/>
    </row>
    <row r="349" spans="1:32" s="1" customFormat="1" ht="42.75" x14ac:dyDescent="0.25">
      <c r="A349" s="38"/>
      <c r="B349" s="38"/>
      <c r="C349" s="38"/>
      <c r="D349" s="38"/>
      <c r="E349" s="38"/>
      <c r="F349" s="38"/>
      <c r="G349" s="38"/>
      <c r="H349" s="38"/>
      <c r="I349" s="39"/>
      <c r="J349" s="39"/>
      <c r="K349" s="39"/>
      <c r="L349" s="39"/>
      <c r="M349" s="39"/>
      <c r="N349" s="39"/>
      <c r="O349" s="39"/>
      <c r="P349" s="39"/>
      <c r="Q349" s="39"/>
      <c r="R349" s="40" t="s">
        <v>16</v>
      </c>
      <c r="S349" s="41" t="s">
        <v>33</v>
      </c>
      <c r="T349" s="42">
        <v>0</v>
      </c>
      <c r="U349" s="42">
        <v>0</v>
      </c>
      <c r="V349" s="42">
        <v>0</v>
      </c>
      <c r="W349" s="42">
        <v>0</v>
      </c>
      <c r="X349" s="42">
        <v>0</v>
      </c>
      <c r="Y349" s="42">
        <v>0</v>
      </c>
      <c r="Z349" s="42">
        <v>0</v>
      </c>
      <c r="AA349" s="41">
        <v>2026</v>
      </c>
      <c r="AB349" s="77"/>
      <c r="AC349" s="17"/>
      <c r="AD349" s="17"/>
    </row>
    <row r="350" spans="1:32" s="1" customFormat="1" ht="45" x14ac:dyDescent="0.25">
      <c r="A350" s="6"/>
      <c r="B350" s="6"/>
      <c r="C350" s="6"/>
      <c r="D350" s="6"/>
      <c r="E350" s="6"/>
      <c r="F350" s="6"/>
      <c r="G350" s="6"/>
      <c r="H350" s="6"/>
      <c r="I350" s="14"/>
      <c r="J350" s="14"/>
      <c r="K350" s="14"/>
      <c r="L350" s="14"/>
      <c r="M350" s="14"/>
      <c r="N350" s="14"/>
      <c r="O350" s="14"/>
      <c r="P350" s="14"/>
      <c r="Q350" s="14"/>
      <c r="R350" s="7" t="s">
        <v>94</v>
      </c>
      <c r="S350" s="6" t="s">
        <v>30</v>
      </c>
      <c r="T350" s="9">
        <v>12</v>
      </c>
      <c r="U350" s="9">
        <v>12</v>
      </c>
      <c r="V350" s="9">
        <v>12</v>
      </c>
      <c r="W350" s="9">
        <v>12</v>
      </c>
      <c r="X350" s="9">
        <v>12</v>
      </c>
      <c r="Y350" s="9">
        <v>12</v>
      </c>
      <c r="Z350" s="4">
        <f>T350+U350+V350+W350+X350+Y350</f>
        <v>72</v>
      </c>
      <c r="AA350" s="6">
        <v>2026</v>
      </c>
      <c r="AB350" s="77"/>
      <c r="AC350" s="17"/>
      <c r="AD350" s="17"/>
    </row>
    <row r="351" spans="1:32" s="1" customFormat="1" ht="60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2" t="s">
        <v>95</v>
      </c>
      <c r="S351" s="23" t="s">
        <v>27</v>
      </c>
      <c r="T351" s="21" t="s">
        <v>11</v>
      </c>
      <c r="U351" s="21" t="s">
        <v>11</v>
      </c>
      <c r="V351" s="21" t="s">
        <v>11</v>
      </c>
      <c r="W351" s="21" t="s">
        <v>11</v>
      </c>
      <c r="X351" s="21" t="s">
        <v>11</v>
      </c>
      <c r="Y351" s="21" t="s">
        <v>11</v>
      </c>
      <c r="Z351" s="51" t="s">
        <v>11</v>
      </c>
      <c r="AA351" s="23">
        <v>2026</v>
      </c>
      <c r="AB351" s="77"/>
      <c r="AC351" s="17"/>
      <c r="AD351" s="17"/>
    </row>
    <row r="352" spans="1:32" s="1" customFormat="1" ht="30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7" t="s">
        <v>90</v>
      </c>
      <c r="S352" s="6" t="s">
        <v>30</v>
      </c>
      <c r="T352" s="9">
        <v>15</v>
      </c>
      <c r="U352" s="9">
        <v>15</v>
      </c>
      <c r="V352" s="9">
        <v>117</v>
      </c>
      <c r="W352" s="9">
        <v>15</v>
      </c>
      <c r="X352" s="9">
        <v>15</v>
      </c>
      <c r="Y352" s="9">
        <v>15</v>
      </c>
      <c r="Z352" s="4">
        <f>T352+U352+V352+W352+X352+Y352</f>
        <v>192</v>
      </c>
      <c r="AA352" s="6">
        <v>2026</v>
      </c>
      <c r="AB352" s="77"/>
      <c r="AC352" s="17"/>
      <c r="AD352" s="17"/>
    </row>
    <row r="353" spans="1:32" ht="44.25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2" t="s">
        <v>82</v>
      </c>
      <c r="S353" s="23" t="s">
        <v>27</v>
      </c>
      <c r="T353" s="50">
        <v>1</v>
      </c>
      <c r="U353" s="50">
        <v>1</v>
      </c>
      <c r="V353" s="50">
        <v>1</v>
      </c>
      <c r="W353" s="50">
        <v>1</v>
      </c>
      <c r="X353" s="50">
        <v>1</v>
      </c>
      <c r="Y353" s="50">
        <v>1</v>
      </c>
      <c r="Z353" s="52">
        <v>1</v>
      </c>
      <c r="AA353" s="23">
        <v>2026</v>
      </c>
      <c r="AB353" s="77"/>
    </row>
    <row r="354" spans="1:32" ht="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7" t="s">
        <v>83</v>
      </c>
      <c r="S354" s="6" t="s">
        <v>31</v>
      </c>
      <c r="T354" s="8">
        <v>160</v>
      </c>
      <c r="U354" s="8">
        <v>170</v>
      </c>
      <c r="V354" s="8">
        <v>100</v>
      </c>
      <c r="W354" s="8">
        <v>160</v>
      </c>
      <c r="X354" s="8">
        <v>160</v>
      </c>
      <c r="Y354" s="8">
        <v>160</v>
      </c>
      <c r="Z354" s="4">
        <f>T354+U354+V354+W354+X354+Y354</f>
        <v>910</v>
      </c>
      <c r="AA354" s="6">
        <v>2026</v>
      </c>
      <c r="AB354" s="77"/>
    </row>
    <row r="355" spans="1:32" ht="71.25" x14ac:dyDescent="0.25">
      <c r="A355" s="38"/>
      <c r="B355" s="38"/>
      <c r="C355" s="38"/>
      <c r="D355" s="38"/>
      <c r="E355" s="38"/>
      <c r="F355" s="38"/>
      <c r="G355" s="38"/>
      <c r="H355" s="38"/>
      <c r="I355" s="39"/>
      <c r="J355" s="39"/>
      <c r="K355" s="39"/>
      <c r="L355" s="39"/>
      <c r="M355" s="39"/>
      <c r="N355" s="39"/>
      <c r="O355" s="39"/>
      <c r="P355" s="39"/>
      <c r="Q355" s="39"/>
      <c r="R355" s="40" t="s">
        <v>28</v>
      </c>
      <c r="S355" s="38" t="s">
        <v>33</v>
      </c>
      <c r="T355" s="42">
        <v>0</v>
      </c>
      <c r="U355" s="42">
        <v>0</v>
      </c>
      <c r="V355" s="42">
        <v>0</v>
      </c>
      <c r="W355" s="42">
        <v>0</v>
      </c>
      <c r="X355" s="42">
        <v>0</v>
      </c>
      <c r="Y355" s="42">
        <v>0</v>
      </c>
      <c r="Z355" s="42">
        <v>0</v>
      </c>
      <c r="AA355" s="41">
        <v>2026</v>
      </c>
      <c r="AB355" s="77"/>
    </row>
    <row r="356" spans="1:32" ht="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7" t="s">
        <v>84</v>
      </c>
      <c r="S356" s="6" t="s">
        <v>31</v>
      </c>
      <c r="T356" s="9">
        <f t="shared" ref="T356:U356" si="32">T361</f>
        <v>530</v>
      </c>
      <c r="U356" s="9">
        <f t="shared" si="32"/>
        <v>540</v>
      </c>
      <c r="V356" s="9"/>
      <c r="W356" s="9"/>
      <c r="X356" s="9"/>
      <c r="Y356" s="9"/>
      <c r="Z356" s="4">
        <f>T356+U356+V356+W356+X356+Y356</f>
        <v>1070</v>
      </c>
      <c r="AA356" s="6">
        <v>2022</v>
      </c>
      <c r="AB356" s="77"/>
    </row>
    <row r="357" spans="1:32" s="1" customFormat="1" ht="30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7" t="s">
        <v>96</v>
      </c>
      <c r="S357" s="6" t="s">
        <v>33</v>
      </c>
      <c r="T357" s="5">
        <f t="shared" ref="T357:U357" si="33">T361*1.6</f>
        <v>848</v>
      </c>
      <c r="U357" s="5">
        <f t="shared" si="33"/>
        <v>864</v>
      </c>
      <c r="V357" s="5"/>
      <c r="W357" s="5"/>
      <c r="X357" s="5"/>
      <c r="Y357" s="5"/>
      <c r="Z357" s="3">
        <f>T357+U357+V357+W357+X357+Y357</f>
        <v>1712</v>
      </c>
      <c r="AA357" s="6">
        <v>2022</v>
      </c>
      <c r="AB357" s="77"/>
      <c r="AC357" s="17"/>
      <c r="AD357" s="17"/>
    </row>
    <row r="358" spans="1:32" ht="41.4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2" t="s">
        <v>85</v>
      </c>
      <c r="S358" s="23" t="s">
        <v>27</v>
      </c>
      <c r="T358" s="50">
        <v>1</v>
      </c>
      <c r="U358" s="50">
        <v>1</v>
      </c>
      <c r="V358" s="50">
        <v>1</v>
      </c>
      <c r="W358" s="50">
        <v>1</v>
      </c>
      <c r="X358" s="50">
        <v>1</v>
      </c>
      <c r="Y358" s="50">
        <v>1</v>
      </c>
      <c r="Z358" s="52">
        <v>1</v>
      </c>
      <c r="AA358" s="23">
        <v>2026</v>
      </c>
      <c r="AB358" s="77"/>
    </row>
    <row r="359" spans="1:32" ht="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7" t="s">
        <v>86</v>
      </c>
      <c r="S359" s="6" t="s">
        <v>31</v>
      </c>
      <c r="T359" s="9">
        <v>2200</v>
      </c>
      <c r="U359" s="9">
        <v>350</v>
      </c>
      <c r="V359" s="9">
        <v>277</v>
      </c>
      <c r="W359" s="9">
        <v>300</v>
      </c>
      <c r="X359" s="9">
        <v>300</v>
      </c>
      <c r="Y359" s="9">
        <v>300</v>
      </c>
      <c r="Z359" s="4">
        <f>T359+U359+V359+W359+X359+Y359</f>
        <v>3727</v>
      </c>
      <c r="AA359" s="6">
        <v>2026</v>
      </c>
      <c r="AB359" s="77"/>
    </row>
    <row r="360" spans="1:32" s="10" customFormat="1" ht="60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2" t="s">
        <v>87</v>
      </c>
      <c r="S360" s="23" t="s">
        <v>27</v>
      </c>
      <c r="T360" s="50">
        <v>1</v>
      </c>
      <c r="U360" s="50">
        <v>1</v>
      </c>
      <c r="V360" s="50"/>
      <c r="W360" s="50"/>
      <c r="X360" s="50"/>
      <c r="Y360" s="50"/>
      <c r="Z360" s="52">
        <v>1</v>
      </c>
      <c r="AA360" s="23">
        <v>2022</v>
      </c>
      <c r="AB360" s="77"/>
      <c r="AC360" s="17"/>
      <c r="AD360" s="17"/>
      <c r="AE360" s="1"/>
      <c r="AF360" s="1"/>
    </row>
    <row r="361" spans="1:32" s="1" customFormat="1" ht="45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7" t="s">
        <v>88</v>
      </c>
      <c r="S361" s="6" t="s">
        <v>31</v>
      </c>
      <c r="T361" s="9">
        <v>530</v>
      </c>
      <c r="U361" s="9">
        <v>540</v>
      </c>
      <c r="V361" s="9"/>
      <c r="W361" s="9"/>
      <c r="X361" s="9"/>
      <c r="Y361" s="9"/>
      <c r="Z361" s="4">
        <f>T361+U361+V361+W361+X361+Y361</f>
        <v>1070</v>
      </c>
      <c r="AA361" s="8">
        <v>2022</v>
      </c>
      <c r="AB361" s="77"/>
      <c r="AC361" s="17"/>
      <c r="AD361" s="17"/>
    </row>
    <row r="362" spans="1:32" s="2" customFormat="1" ht="45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2" t="s">
        <v>89</v>
      </c>
      <c r="S362" s="23" t="s">
        <v>27</v>
      </c>
      <c r="T362" s="50">
        <v>1</v>
      </c>
      <c r="U362" s="50">
        <v>1</v>
      </c>
      <c r="V362" s="50">
        <v>1</v>
      </c>
      <c r="W362" s="50">
        <v>1</v>
      </c>
      <c r="X362" s="50">
        <v>1</v>
      </c>
      <c r="Y362" s="50">
        <v>1</v>
      </c>
      <c r="Z362" s="52">
        <v>1</v>
      </c>
      <c r="AA362" s="23">
        <v>2026</v>
      </c>
      <c r="AB362" s="80"/>
      <c r="AC362" s="15"/>
      <c r="AD362" s="15"/>
      <c r="AE362" s="16"/>
      <c r="AF362" s="16"/>
    </row>
    <row r="363" spans="1:32" s="10" customFormat="1" ht="44.25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2" t="s">
        <v>103</v>
      </c>
      <c r="S363" s="6" t="s">
        <v>31</v>
      </c>
      <c r="T363" s="9">
        <v>250</v>
      </c>
      <c r="U363" s="9">
        <v>2265</v>
      </c>
      <c r="V363" s="9">
        <v>2978</v>
      </c>
      <c r="W363" s="9">
        <v>2000</v>
      </c>
      <c r="X363" s="9">
        <v>2000</v>
      </c>
      <c r="Y363" s="9">
        <v>2000</v>
      </c>
      <c r="Z363" s="4">
        <f>T363+U363+V363+W363+X363+Y363</f>
        <v>11493</v>
      </c>
      <c r="AA363" s="6">
        <v>2026</v>
      </c>
      <c r="AB363" s="77"/>
      <c r="AC363" s="17"/>
      <c r="AD363" s="17"/>
      <c r="AE363" s="1"/>
      <c r="AF363" s="1"/>
    </row>
    <row r="364" spans="1:32" s="10" customFormat="1" x14ac:dyDescent="0.25">
      <c r="A364" s="143" t="s">
        <v>29</v>
      </c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  <c r="AA364" s="143"/>
      <c r="AB364" s="72"/>
      <c r="AC364" s="17"/>
      <c r="AD364" s="17"/>
      <c r="AE364" s="1"/>
      <c r="AF364" s="1"/>
    </row>
    <row r="365" spans="1:32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54"/>
      <c r="S365" s="54"/>
      <c r="T365" s="88"/>
      <c r="U365" s="112"/>
      <c r="V365" s="112"/>
      <c r="W365" s="88"/>
      <c r="X365" s="112"/>
      <c r="Y365" s="112"/>
      <c r="Z365" s="54"/>
      <c r="AA365" s="53" t="s">
        <v>47</v>
      </c>
    </row>
    <row r="366" spans="1:32" ht="38.450000000000003" customHeight="1" x14ac:dyDescent="0.25">
      <c r="A366" s="142"/>
      <c r="B366" s="142"/>
      <c r="C366" s="142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  <c r="AA366" s="142"/>
    </row>
  </sheetData>
  <mergeCells count="131">
    <mergeCell ref="R164:R166"/>
    <mergeCell ref="S164:S166"/>
    <mergeCell ref="R168:R170"/>
    <mergeCell ref="S168:S170"/>
    <mergeCell ref="R172:R174"/>
    <mergeCell ref="S172:S174"/>
    <mergeCell ref="R176:R178"/>
    <mergeCell ref="S176:S178"/>
    <mergeCell ref="R180:R182"/>
    <mergeCell ref="S180:S182"/>
    <mergeCell ref="V1:AA1"/>
    <mergeCell ref="A10:AA10"/>
    <mergeCell ref="A9:AA9"/>
    <mergeCell ref="A3:AA3"/>
    <mergeCell ref="V2:AA2"/>
    <mergeCell ref="A4:AA4"/>
    <mergeCell ref="S92:S94"/>
    <mergeCell ref="A5:AA5"/>
    <mergeCell ref="A6:AA6"/>
    <mergeCell ref="A8:AA8"/>
    <mergeCell ref="R53:R55"/>
    <mergeCell ref="S53:S55"/>
    <mergeCell ref="R40:R43"/>
    <mergeCell ref="S40:S43"/>
    <mergeCell ref="Z12:AA12"/>
    <mergeCell ref="T12:Y12"/>
    <mergeCell ref="R116:R118"/>
    <mergeCell ref="S116:S118"/>
    <mergeCell ref="S125:S127"/>
    <mergeCell ref="A13:C13"/>
    <mergeCell ref="D13:E13"/>
    <mergeCell ref="F13:G13"/>
    <mergeCell ref="A12:Q12"/>
    <mergeCell ref="H13:Q13"/>
    <mergeCell ref="S12:S13"/>
    <mergeCell ref="R12:R13"/>
    <mergeCell ref="R92:R94"/>
    <mergeCell ref="R84:R86"/>
    <mergeCell ref="S84:S86"/>
    <mergeCell ref="A366:AA366"/>
    <mergeCell ref="R31:R34"/>
    <mergeCell ref="S31:S34"/>
    <mergeCell ref="R80:R82"/>
    <mergeCell ref="S80:S82"/>
    <mergeCell ref="R88:R90"/>
    <mergeCell ref="S88:S90"/>
    <mergeCell ref="R100:R102"/>
    <mergeCell ref="S100:S102"/>
    <mergeCell ref="R48:R51"/>
    <mergeCell ref="S48:S51"/>
    <mergeCell ref="R96:R98"/>
    <mergeCell ref="S96:S98"/>
    <mergeCell ref="R112:R114"/>
    <mergeCell ref="R148:R150"/>
    <mergeCell ref="S148:S150"/>
    <mergeCell ref="A364:AA364"/>
    <mergeCell ref="S112:S114"/>
    <mergeCell ref="R104:R106"/>
    <mergeCell ref="S104:S106"/>
    <mergeCell ref="R108:R110"/>
    <mergeCell ref="S108:S110"/>
    <mergeCell ref="R329:R331"/>
    <mergeCell ref="S329:S331"/>
    <mergeCell ref="R211:R213"/>
    <mergeCell ref="S211:S213"/>
    <mergeCell ref="R156:R158"/>
    <mergeCell ref="S156:S158"/>
    <mergeCell ref="R160:R162"/>
    <mergeCell ref="S160:S162"/>
    <mergeCell ref="R199:R201"/>
    <mergeCell ref="R289:R291"/>
    <mergeCell ref="AB317:AB319"/>
    <mergeCell ref="R222:R224"/>
    <mergeCell ref="S222:S224"/>
    <mergeCell ref="R226:R228"/>
    <mergeCell ref="S226:S228"/>
    <mergeCell ref="R230:R232"/>
    <mergeCell ref="S230:S232"/>
    <mergeCell ref="R234:R236"/>
    <mergeCell ref="S234:S236"/>
    <mergeCell ref="R238:R240"/>
    <mergeCell ref="S238:S240"/>
    <mergeCell ref="R242:R244"/>
    <mergeCell ref="R250:R252"/>
    <mergeCell ref="S250:S252"/>
    <mergeCell ref="R254:R256"/>
    <mergeCell ref="S254:S256"/>
    <mergeCell ref="R277:R279"/>
    <mergeCell ref="S289:S291"/>
    <mergeCell ref="S277:S279"/>
    <mergeCell ref="R269:R271"/>
    <mergeCell ref="S269:S271"/>
    <mergeCell ref="R273:R275"/>
    <mergeCell ref="S273:S275"/>
    <mergeCell ref="R281:R283"/>
    <mergeCell ref="R215:R219"/>
    <mergeCell ref="S215:S219"/>
    <mergeCell ref="R258:R262"/>
    <mergeCell ref="S258:S262"/>
    <mergeCell ref="S242:S244"/>
    <mergeCell ref="R246:R248"/>
    <mergeCell ref="S246:S248"/>
    <mergeCell ref="S281:S283"/>
    <mergeCell ref="R285:R287"/>
    <mergeCell ref="R265:R267"/>
    <mergeCell ref="S265:S267"/>
    <mergeCell ref="S285:S287"/>
    <mergeCell ref="R130:R132"/>
    <mergeCell ref="R121:R123"/>
    <mergeCell ref="S121:S123"/>
    <mergeCell ref="R125:R127"/>
    <mergeCell ref="S199:S201"/>
    <mergeCell ref="R203:R205"/>
    <mergeCell ref="S203:S205"/>
    <mergeCell ref="R207:R209"/>
    <mergeCell ref="S207:S209"/>
    <mergeCell ref="R184:R186"/>
    <mergeCell ref="S184:S186"/>
    <mergeCell ref="R195:R197"/>
    <mergeCell ref="S195:S197"/>
    <mergeCell ref="R188:R192"/>
    <mergeCell ref="S188:S192"/>
    <mergeCell ref="R138:R140"/>
    <mergeCell ref="S138:S140"/>
    <mergeCell ref="S130:S132"/>
    <mergeCell ref="R134:R136"/>
    <mergeCell ref="S134:S136"/>
    <mergeCell ref="R152:R154"/>
    <mergeCell ref="S152:S154"/>
    <mergeCell ref="R143:R145"/>
    <mergeCell ref="S143:S145"/>
  </mergeCells>
  <pageMargins left="0.39370078740157483" right="0.39370078740157483" top="0.78740157480314965" bottom="0.39370078740157483" header="0" footer="0"/>
  <pageSetup paperSize="9" scale="63" fitToHeight="0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2024-01-31T13:37:28Z</dcterms:modified>
</cp:coreProperties>
</file>